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hidePivotFieldList="1" defaultThemeVersion="124226"/>
  <mc:AlternateContent xmlns:mc="http://schemas.openxmlformats.org/markup-compatibility/2006">
    <mc:Choice Requires="x15">
      <x15ac:absPath xmlns:x15ac="http://schemas.microsoft.com/office/spreadsheetml/2010/11/ac" url="C:\Users\Viviana\Desktop\CVC 2021\Documentos para modificación 21102021\Plantillas revisadas\"/>
    </mc:Choice>
  </mc:AlternateContent>
  <xr:revisionPtr revIDLastSave="0" documentId="13_ncr:1_{2281FF45-BE27-4CF4-B2E6-1C1C9EE208C0}" xr6:coauthVersionLast="47" xr6:coauthVersionMax="47" xr10:uidLastSave="{00000000-0000-0000-0000-000000000000}"/>
  <bookViews>
    <workbookView xWindow="-110" yWindow="-110" windowWidth="19420" windowHeight="10420" tabRatio="882" activeTab="1" xr2:uid="{00000000-000D-0000-FFFF-FFFF00000000}"/>
  </bookViews>
  <sheets>
    <sheet name="Ins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4" i="1" l="1"/>
  <c r="Q14" i="1"/>
  <c r="H14" i="1"/>
  <c r="I14" i="1" s="1"/>
  <c r="K21" i="1"/>
  <c r="K54" i="1"/>
  <c r="K72" i="1"/>
  <c r="K67" i="1"/>
  <c r="K73" i="1"/>
  <c r="K27" i="1"/>
  <c r="K34" i="1"/>
  <c r="K23" i="1"/>
  <c r="K65" i="1"/>
  <c r="K37" i="1"/>
  <c r="K51" i="1"/>
  <c r="K24" i="1"/>
  <c r="K22" i="1"/>
  <c r="K57" i="1"/>
  <c r="K29" i="1"/>
  <c r="K58" i="1"/>
  <c r="K25" i="1"/>
  <c r="K55" i="1"/>
  <c r="K59" i="1"/>
  <c r="K52" i="1"/>
  <c r="K49" i="1"/>
  <c r="K39" i="1"/>
  <c r="K30" i="1"/>
  <c r="K42" i="1"/>
  <c r="K47" i="1"/>
  <c r="K45" i="1"/>
  <c r="K60" i="1"/>
  <c r="K53" i="1"/>
  <c r="K33" i="1"/>
  <c r="K41" i="1"/>
  <c r="K31" i="1"/>
  <c r="K36" i="1"/>
  <c r="K35" i="1"/>
  <c r="K71" i="1"/>
  <c r="K69" i="1"/>
  <c r="K61" i="1"/>
  <c r="K43" i="1"/>
  <c r="K40" i="1"/>
  <c r="K28" i="1"/>
  <c r="K66" i="1"/>
  <c r="K46" i="1"/>
  <c r="K63" i="1"/>
  <c r="K48" i="1"/>
  <c r="K70" i="1"/>
  <c r="K64" i="1"/>
  <c r="F221" i="13" l="1"/>
  <c r="F211" i="13"/>
  <c r="F212" i="13"/>
  <c r="F213" i="13"/>
  <c r="F214" i="13"/>
  <c r="F215" i="13"/>
  <c r="F216" i="13"/>
  <c r="F217" i="13"/>
  <c r="F218" i="13"/>
  <c r="F219" i="13"/>
  <c r="F220" i="13"/>
  <c r="F210" i="13"/>
  <c r="K19" i="1"/>
  <c r="K15" i="1"/>
  <c r="K16" i="1"/>
  <c r="B221" i="13" a="1"/>
  <c r="K18" i="1"/>
  <c r="K17" i="1"/>
  <c r="B221" i="13" l="1"/>
  <c r="Q56" i="1"/>
  <c r="Q51" i="1"/>
  <c r="Q45"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73" i="1" l="1"/>
  <c r="Q73" i="1"/>
  <c r="T72" i="1"/>
  <c r="Q72" i="1"/>
  <c r="T71" i="1"/>
  <c r="Q71" i="1"/>
  <c r="T70" i="1"/>
  <c r="Q70" i="1"/>
  <c r="T69" i="1"/>
  <c r="Q69" i="1"/>
  <c r="T68" i="1"/>
  <c r="Q68" i="1"/>
  <c r="H68" i="1"/>
  <c r="I68" i="1" s="1"/>
  <c r="T67" i="1"/>
  <c r="Q67" i="1"/>
  <c r="T66" i="1"/>
  <c r="Q66" i="1"/>
  <c r="T65" i="1"/>
  <c r="Q65" i="1"/>
  <c r="T64" i="1"/>
  <c r="Q64" i="1"/>
  <c r="T63" i="1"/>
  <c r="Q63" i="1"/>
  <c r="T62" i="1"/>
  <c r="Q62" i="1"/>
  <c r="H62" i="1"/>
  <c r="I62" i="1" s="1"/>
  <c r="T61" i="1"/>
  <c r="Q61" i="1"/>
  <c r="T60" i="1"/>
  <c r="Q60" i="1"/>
  <c r="T59" i="1"/>
  <c r="Q59" i="1"/>
  <c r="T58" i="1"/>
  <c r="Q58" i="1"/>
  <c r="T57" i="1"/>
  <c r="Q57" i="1"/>
  <c r="T56" i="1"/>
  <c r="H56" i="1"/>
  <c r="I56" i="1" s="1"/>
  <c r="T55" i="1"/>
  <c r="Q55" i="1"/>
  <c r="T54" i="1"/>
  <c r="Q54" i="1"/>
  <c r="T53" i="1"/>
  <c r="Q53" i="1"/>
  <c r="T52" i="1"/>
  <c r="Q52" i="1"/>
  <c r="T51" i="1"/>
  <c r="T50" i="1"/>
  <c r="Q50" i="1"/>
  <c r="H50" i="1"/>
  <c r="I50" i="1" s="1"/>
  <c r="T49" i="1"/>
  <c r="Q49" i="1"/>
  <c r="T48" i="1"/>
  <c r="Q48" i="1"/>
  <c r="T47" i="1"/>
  <c r="Q47" i="1"/>
  <c r="T46" i="1"/>
  <c r="Q46" i="1"/>
  <c r="T45" i="1"/>
  <c r="T44" i="1"/>
  <c r="Q44" i="1"/>
  <c r="H44" i="1"/>
  <c r="I44" i="1" s="1"/>
  <c r="T43" i="1"/>
  <c r="Q43" i="1"/>
  <c r="T42" i="1"/>
  <c r="Q42" i="1"/>
  <c r="T41" i="1"/>
  <c r="Q41" i="1"/>
  <c r="T40" i="1"/>
  <c r="Q40" i="1"/>
  <c r="T39" i="1"/>
  <c r="Q39" i="1"/>
  <c r="T38" i="1"/>
  <c r="Q38" i="1"/>
  <c r="H38" i="1"/>
  <c r="I38" i="1" s="1"/>
  <c r="T37" i="1"/>
  <c r="Q37" i="1"/>
  <c r="T36" i="1"/>
  <c r="Q36" i="1"/>
  <c r="T35" i="1"/>
  <c r="Q35" i="1"/>
  <c r="T34" i="1"/>
  <c r="Q34" i="1"/>
  <c r="T33" i="1"/>
  <c r="Q33" i="1"/>
  <c r="T32" i="1"/>
  <c r="Q32" i="1"/>
  <c r="H32" i="1"/>
  <c r="I32" i="1" s="1"/>
  <c r="T31" i="1"/>
  <c r="Q31" i="1"/>
  <c r="T30" i="1"/>
  <c r="Q30" i="1"/>
  <c r="T29" i="1"/>
  <c r="Q29" i="1"/>
  <c r="T28" i="1"/>
  <c r="Q28" i="1"/>
  <c r="T27" i="1"/>
  <c r="Q27" i="1"/>
  <c r="T26" i="1"/>
  <c r="Q26" i="1"/>
  <c r="H26" i="1"/>
  <c r="I26" i="1" s="1"/>
  <c r="H20" i="1"/>
  <c r="Q19" i="1"/>
  <c r="Q18" i="1"/>
  <c r="Q17" i="1"/>
  <c r="T25" i="1"/>
  <c r="Q25" i="1"/>
  <c r="T24" i="1"/>
  <c r="Q24" i="1"/>
  <c r="T23" i="1"/>
  <c r="Q23" i="1"/>
  <c r="T22" i="1"/>
  <c r="Q22" i="1"/>
  <c r="T21" i="1"/>
  <c r="Q21" i="1"/>
  <c r="T20" i="1"/>
  <c r="Q20" i="1"/>
  <c r="AB54" i="1" l="1"/>
  <c r="AA54" i="1" s="1"/>
  <c r="AB55" i="1"/>
  <c r="AA55" i="1" s="1"/>
  <c r="I20" i="1"/>
  <c r="X68" i="1"/>
  <c r="X62" i="1"/>
  <c r="X56" i="1"/>
  <c r="X50" i="1"/>
  <c r="X54" i="1"/>
  <c r="X55" i="1"/>
  <c r="X44" i="1"/>
  <c r="X38" i="1"/>
  <c r="X32" i="1"/>
  <c r="X26" i="1"/>
  <c r="X20" i="1"/>
  <c r="Y68" i="1" l="1"/>
  <c r="Z68" i="1"/>
  <c r="X69" i="1" s="1"/>
  <c r="Y69" i="1" s="1"/>
  <c r="Y62" i="1"/>
  <c r="Z62" i="1"/>
  <c r="X63" i="1" s="1"/>
  <c r="Z63" i="1" s="1"/>
  <c r="X64" i="1" s="1"/>
  <c r="Y56" i="1"/>
  <c r="Z56" i="1"/>
  <c r="X57" i="1" s="1"/>
  <c r="Z57" i="1" s="1"/>
  <c r="X58" i="1" s="1"/>
  <c r="Y55" i="1"/>
  <c r="Z55" i="1"/>
  <c r="Y54" i="1"/>
  <c r="Z54" i="1"/>
  <c r="Y50" i="1"/>
  <c r="Z50" i="1"/>
  <c r="Y44" i="1"/>
  <c r="Z44" i="1"/>
  <c r="X45" i="1" s="1"/>
  <c r="Z45" i="1" s="1"/>
  <c r="X46" i="1" s="1"/>
  <c r="Y38" i="1"/>
  <c r="Z38" i="1"/>
  <c r="Y32" i="1"/>
  <c r="Z32" i="1"/>
  <c r="X33" i="1" s="1"/>
  <c r="Z33" i="1" s="1"/>
  <c r="X34" i="1" s="1"/>
  <c r="Y34" i="1" s="1"/>
  <c r="Y26" i="1"/>
  <c r="Z26" i="1"/>
  <c r="X27" i="1" s="1"/>
  <c r="Y27" i="1" s="1"/>
  <c r="Y20" i="1"/>
  <c r="Z20" i="1"/>
  <c r="X21" i="1" s="1"/>
  <c r="Y63" i="1" l="1"/>
  <c r="Y57" i="1"/>
  <c r="Z27" i="1"/>
  <c r="X28" i="1" s="1"/>
  <c r="Y28" i="1" s="1"/>
  <c r="Y45" i="1"/>
  <c r="Y33" i="1"/>
  <c r="Y46" i="1"/>
  <c r="Z46" i="1"/>
  <c r="Z64" i="1"/>
  <c r="X65" i="1" s="1"/>
  <c r="Y64" i="1"/>
  <c r="Z58" i="1"/>
  <c r="X59" i="1" s="1"/>
  <c r="Y58" i="1"/>
  <c r="Z69" i="1"/>
  <c r="X70" i="1" s="1"/>
  <c r="X39" i="1"/>
  <c r="X51" i="1"/>
  <c r="X52" i="1"/>
  <c r="Z3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4" i="1"/>
  <c r="AC55" i="1"/>
  <c r="T15" i="1"/>
  <c r="T16" i="1"/>
  <c r="T17" i="1"/>
  <c r="T18" i="1"/>
  <c r="T19" i="1"/>
  <c r="Y65" i="1" l="1"/>
  <c r="Z65" i="1"/>
  <c r="Y59" i="1"/>
  <c r="Z59" i="1"/>
  <c r="X60" i="1" s="1"/>
  <c r="Z28" i="1"/>
  <c r="X29" i="1" s="1"/>
  <c r="Z29" i="1" s="1"/>
  <c r="Y52" i="1"/>
  <c r="Z52" i="1"/>
  <c r="X53" i="1" s="1"/>
  <c r="Y70" i="1"/>
  <c r="Z70" i="1"/>
  <c r="X71" i="1" s="1"/>
  <c r="Y51" i="1"/>
  <c r="Z51" i="1"/>
  <c r="X47" i="1"/>
  <c r="Y39" i="1"/>
  <c r="Z39" i="1"/>
  <c r="X40" i="1" s="1"/>
  <c r="Y40" i="1" s="1"/>
  <c r="X36" i="1"/>
  <c r="Y36" i="1" s="1"/>
  <c r="X35" i="1"/>
  <c r="Y21" i="1"/>
  <c r="Z21" i="1"/>
  <c r="X22" i="1" s="1"/>
  <c r="Y22" i="1" s="1"/>
  <c r="Z40" i="1" l="1"/>
  <c r="X41" i="1" s="1"/>
  <c r="Z41" i="1" s="1"/>
  <c r="X42" i="1" s="1"/>
  <c r="Y60" i="1"/>
  <c r="Z60" i="1"/>
  <c r="X61" i="1" s="1"/>
  <c r="X66" i="1"/>
  <c r="X67" i="1"/>
  <c r="Y29" i="1"/>
  <c r="Y47" i="1"/>
  <c r="Z47" i="1"/>
  <c r="X48" i="1" s="1"/>
  <c r="Y48" i="1" s="1"/>
  <c r="Y41" i="1"/>
  <c r="Y53" i="1"/>
  <c r="Z53" i="1"/>
  <c r="X30" i="1"/>
  <c r="Z71" i="1"/>
  <c r="Y71" i="1"/>
  <c r="Y35" i="1"/>
  <c r="Z35" i="1"/>
  <c r="Z36" i="1"/>
  <c r="X37" i="1" s="1"/>
  <c r="Z22" i="1"/>
  <c r="X23" i="1" s="1"/>
  <c r="Y23" i="1" s="1"/>
  <c r="Q16" i="1"/>
  <c r="Y67" i="1" l="1"/>
  <c r="Z67" i="1"/>
  <c r="Y66" i="1"/>
  <c r="Z66" i="1"/>
  <c r="Y61" i="1"/>
  <c r="Z61" i="1"/>
  <c r="X72" i="1"/>
  <c r="X73" i="1"/>
  <c r="Z48" i="1"/>
  <c r="X49" i="1" s="1"/>
  <c r="Y49" i="1" s="1"/>
  <c r="Z42" i="1"/>
  <c r="X43" i="1" s="1"/>
  <c r="Y42" i="1"/>
  <c r="Y30" i="1"/>
  <c r="Z30" i="1"/>
  <c r="X31" i="1" s="1"/>
  <c r="Y31" i="1" s="1"/>
  <c r="Y37" i="1"/>
  <c r="Z37" i="1"/>
  <c r="Z23" i="1"/>
  <c r="X24" i="1" s="1"/>
  <c r="Z24" i="1" s="1"/>
  <c r="X25" i="1" s="1"/>
  <c r="X14" i="1"/>
  <c r="Y14" i="1" s="1"/>
  <c r="Y73" i="1" l="1"/>
  <c r="Z73" i="1"/>
  <c r="Y72" i="1"/>
  <c r="Z72" i="1"/>
  <c r="Y43" i="1"/>
  <c r="Z43" i="1"/>
  <c r="Z49" i="1"/>
  <c r="Z31" i="1"/>
  <c r="Y24" i="1"/>
  <c r="Y25" i="1"/>
  <c r="Z25" i="1"/>
  <c r="Q15" i="1"/>
  <c r="Z14" i="1" l="1"/>
  <c r="X15" i="1" s="1"/>
  <c r="Y15" i="1" l="1"/>
  <c r="Z15" i="1" l="1"/>
  <c r="X16" i="1" s="1"/>
  <c r="Y16" i="1" s="1"/>
  <c r="Z16" i="1" l="1"/>
  <c r="X17" i="1" s="1"/>
  <c r="Z17" i="1" l="1"/>
  <c r="X18" i="1" s="1"/>
  <c r="Y18" i="1" l="1"/>
  <c r="Z18" i="1"/>
  <c r="X19" i="1" s="1"/>
  <c r="Y17" i="1"/>
  <c r="Y19" i="1" l="1"/>
  <c r="Z19" i="1"/>
  <c r="K44" i="1" l="1"/>
  <c r="L44" i="1" s="1"/>
  <c r="K32" i="1"/>
  <c r="L32" i="1" s="1"/>
  <c r="K26" i="1"/>
  <c r="L26" i="1" s="1"/>
  <c r="K56" i="1"/>
  <c r="L56" i="1" s="1"/>
  <c r="K50" i="1"/>
  <c r="L50" i="1" s="1"/>
  <c r="K38" i="1"/>
  <c r="L38" i="1" s="1"/>
  <c r="K68" i="1"/>
  <c r="L68" i="1" s="1"/>
  <c r="K62" i="1"/>
  <c r="L62" i="1" s="1"/>
  <c r="K14" i="1"/>
  <c r="L14" i="1" s="1"/>
  <c r="K20" i="1"/>
  <c r="L20" i="1" s="1"/>
  <c r="Z42" i="18" l="1"/>
  <c r="N42" i="18"/>
  <c r="AF26" i="18"/>
  <c r="N26" i="18"/>
  <c r="AF18" i="18"/>
  <c r="T10" i="18"/>
  <c r="N34" i="18"/>
  <c r="T34" i="18"/>
  <c r="T18" i="18"/>
  <c r="Z18" i="18"/>
  <c r="Z10" i="18"/>
  <c r="AL18" i="18"/>
  <c r="Z26" i="18"/>
  <c r="N62" i="1"/>
  <c r="M62"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6" i="1"/>
  <c r="AJ42" i="18"/>
  <c r="AJ18" i="18"/>
  <c r="AD26" i="18"/>
  <c r="L10" i="18"/>
  <c r="AD10" i="18"/>
  <c r="X18" i="18"/>
  <c r="AD42" i="18"/>
  <c r="L18" i="18"/>
  <c r="R10" i="18"/>
  <c r="N56" i="1"/>
  <c r="M68" i="1"/>
  <c r="AB68" i="1" s="1"/>
  <c r="AB36" i="18"/>
  <c r="AH12" i="18"/>
  <c r="P28" i="18"/>
  <c r="AH20" i="18"/>
  <c r="P36" i="18"/>
  <c r="V12" i="18"/>
  <c r="AH28" i="18"/>
  <c r="AB20" i="18"/>
  <c r="J12" i="18"/>
  <c r="J20" i="18"/>
  <c r="N68" i="1"/>
  <c r="P44" i="18"/>
  <c r="AB44" i="18"/>
  <c r="V28" i="18"/>
  <c r="V36" i="18"/>
  <c r="J28" i="18"/>
  <c r="AH36" i="18"/>
  <c r="J44" i="18"/>
  <c r="P12" i="18"/>
  <c r="AB12" i="18"/>
  <c r="V44" i="18"/>
  <c r="AH44" i="18"/>
  <c r="V20" i="18"/>
  <c r="P20" i="18"/>
  <c r="J36" i="18"/>
  <c r="AB28" i="18"/>
  <c r="T38" i="18"/>
  <c r="AF22" i="18"/>
  <c r="N38" i="18"/>
  <c r="AF30" i="18"/>
  <c r="AL6" i="18"/>
  <c r="Z6" i="18"/>
  <c r="N26" i="1"/>
  <c r="T14" i="18"/>
  <c r="T22" i="18"/>
  <c r="N6" i="18"/>
  <c r="AL30" i="18"/>
  <c r="Z22" i="18"/>
  <c r="Z14" i="18"/>
  <c r="M26" i="1"/>
  <c r="Z30" i="18"/>
  <c r="AL38" i="18"/>
  <c r="AL14" i="18"/>
  <c r="AF6" i="18"/>
  <c r="AL22" i="18"/>
  <c r="T30" i="18"/>
  <c r="Z38" i="18"/>
  <c r="AF14" i="18"/>
  <c r="N30" i="18"/>
  <c r="N14" i="18"/>
  <c r="N22" i="18"/>
  <c r="AF38" i="18"/>
  <c r="T6" i="18"/>
  <c r="M38" i="1"/>
  <c r="X32" i="18"/>
  <c r="AD32" i="18"/>
  <c r="AJ8" i="18"/>
  <c r="L16" i="18"/>
  <c r="R32" i="18"/>
  <c r="AJ32" i="18"/>
  <c r="N38" i="1"/>
  <c r="R40" i="18"/>
  <c r="AJ40" i="18"/>
  <c r="AD24" i="18"/>
  <c r="AJ24" i="18"/>
  <c r="R24" i="18"/>
  <c r="AJ16" i="18"/>
  <c r="AD8" i="18"/>
  <c r="L32" i="18"/>
  <c r="L40" i="18"/>
  <c r="R16" i="18"/>
  <c r="L24" i="18"/>
  <c r="AD16" i="18"/>
  <c r="L8" i="18"/>
  <c r="R8" i="18"/>
  <c r="X40" i="18"/>
  <c r="X8" i="18"/>
  <c r="X16" i="18"/>
  <c r="AD40" i="18"/>
  <c r="X24" i="18"/>
  <c r="M32" i="1"/>
  <c r="J40" i="18"/>
  <c r="J16" i="18"/>
  <c r="P16" i="18"/>
  <c r="V8" i="18"/>
  <c r="J8" i="18"/>
  <c r="J24" i="18"/>
  <c r="AH16" i="18"/>
  <c r="AB16" i="18"/>
  <c r="AB40" i="18"/>
  <c r="P32" i="18"/>
  <c r="P40" i="18"/>
  <c r="AH24" i="18"/>
  <c r="AB32" i="18"/>
  <c r="J32" i="18"/>
  <c r="V16" i="18"/>
  <c r="V40" i="18"/>
  <c r="AH32" i="18"/>
  <c r="V24" i="18"/>
  <c r="V32" i="18"/>
  <c r="AH8" i="18"/>
  <c r="AB8" i="18"/>
  <c r="P8" i="18"/>
  <c r="N32" i="1"/>
  <c r="AH40" i="18"/>
  <c r="AB24" i="18"/>
  <c r="P24" i="18"/>
  <c r="AD38" i="18"/>
  <c r="L30" i="18"/>
  <c r="AD30" i="18"/>
  <c r="AJ6" i="18"/>
  <c r="L14" i="18"/>
  <c r="L22" i="18"/>
  <c r="X6" i="18"/>
  <c r="L6" i="18"/>
  <c r="N20" i="1"/>
  <c r="R38" i="18"/>
  <c r="AJ38" i="18"/>
  <c r="L38" i="18"/>
  <c r="AD6" i="18"/>
  <c r="R6" i="18"/>
  <c r="AJ30" i="18"/>
  <c r="R30" i="18"/>
  <c r="AD22" i="18"/>
  <c r="AJ14" i="18"/>
  <c r="AJ22" i="18"/>
  <c r="AD14" i="18"/>
  <c r="X38" i="18"/>
  <c r="X14" i="18"/>
  <c r="R22" i="18"/>
  <c r="X22" i="18"/>
  <c r="M20"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4" i="1"/>
  <c r="AB14" i="1" s="1"/>
  <c r="N14" i="1"/>
  <c r="M50" i="1"/>
  <c r="AH34" i="18"/>
  <c r="AH42" i="18"/>
  <c r="AH18" i="18"/>
  <c r="AB10" i="18"/>
  <c r="J26" i="18"/>
  <c r="V18" i="18"/>
  <c r="V42" i="18"/>
  <c r="J42" i="18"/>
  <c r="P10" i="18"/>
  <c r="AB26" i="18"/>
  <c r="J34" i="18"/>
  <c r="J18" i="18"/>
  <c r="AH10" i="18"/>
  <c r="AB34" i="18"/>
  <c r="P26" i="18"/>
  <c r="P34" i="18"/>
  <c r="V34" i="18"/>
  <c r="AH26" i="18"/>
  <c r="J10" i="18"/>
  <c r="N50" i="1"/>
  <c r="P18" i="18"/>
  <c r="AB42" i="18"/>
  <c r="V10" i="18"/>
  <c r="AB18" i="18"/>
  <c r="P42" i="18"/>
  <c r="V26" i="18"/>
  <c r="Z32" i="18"/>
  <c r="N24" i="18"/>
  <c r="AL32" i="18"/>
  <c r="AL40" i="18"/>
  <c r="N8" i="18"/>
  <c r="AF24" i="18"/>
  <c r="Z40" i="18"/>
  <c r="Z16" i="18"/>
  <c r="N32" i="18"/>
  <c r="T32" i="18"/>
  <c r="N40" i="18"/>
  <c r="T8" i="18"/>
  <c r="M44" i="1"/>
  <c r="AF32" i="18"/>
  <c r="AL8" i="18"/>
  <c r="T24" i="18"/>
  <c r="N16" i="18"/>
  <c r="T16" i="18"/>
  <c r="Z24" i="18"/>
  <c r="AF16" i="18"/>
  <c r="N44" i="1"/>
  <c r="T40" i="18"/>
  <c r="AF8" i="18"/>
  <c r="AL24" i="18"/>
  <c r="Z8" i="18"/>
  <c r="AF40" i="18"/>
  <c r="AL16" i="18"/>
  <c r="AB33" i="1" l="1"/>
  <c r="AB32" i="1"/>
  <c r="AA32" i="1" s="1"/>
  <c r="AA68" i="1"/>
  <c r="AB70" i="1"/>
  <c r="AB63" i="1"/>
  <c r="AB62" i="1"/>
  <c r="AB45" i="1"/>
  <c r="AB44" i="1"/>
  <c r="AA44" i="1" s="1"/>
  <c r="AB57" i="1"/>
  <c r="AB56" i="1"/>
  <c r="AA56" i="1" s="1"/>
  <c r="AA14" i="1"/>
  <c r="AB15" i="1"/>
  <c r="AB21" i="1"/>
  <c r="AB20" i="1"/>
  <c r="AA20" i="1" s="1"/>
  <c r="AB27" i="1"/>
  <c r="AB26" i="1"/>
  <c r="AA26" i="1" s="1"/>
  <c r="AB51" i="1"/>
  <c r="AB50" i="1"/>
  <c r="AA50" i="1" s="1"/>
  <c r="AB39" i="1"/>
  <c r="AB38" i="1"/>
  <c r="AA38" i="1" s="1"/>
  <c r="J40" i="19" l="1"/>
  <c r="V30" i="19"/>
  <c r="AH20" i="19"/>
  <c r="J30" i="19"/>
  <c r="V20" i="19"/>
  <c r="AH10" i="19"/>
  <c r="P10" i="19"/>
  <c r="AB50" i="19"/>
  <c r="J50" i="19"/>
  <c r="AB40" i="19"/>
  <c r="P30" i="19"/>
  <c r="V50" i="19"/>
  <c r="P50" i="19"/>
  <c r="AB10" i="19"/>
  <c r="AH30" i="19"/>
  <c r="AH40" i="19"/>
  <c r="J10" i="19"/>
  <c r="AB20" i="19"/>
  <c r="AH50" i="19"/>
  <c r="AC38" i="1"/>
  <c r="V10" i="19"/>
  <c r="P20" i="19"/>
  <c r="J20" i="19"/>
  <c r="P40" i="19"/>
  <c r="V40" i="19"/>
  <c r="AB30" i="19"/>
  <c r="J11" i="19"/>
  <c r="V11" i="19"/>
  <c r="AB21" i="19"/>
  <c r="P31" i="19"/>
  <c r="J31" i="19"/>
  <c r="AB41" i="19"/>
  <c r="AC44" i="1"/>
  <c r="AH41" i="19"/>
  <c r="P41" i="19"/>
  <c r="J21" i="19"/>
  <c r="AB31" i="19"/>
  <c r="AB51" i="19"/>
  <c r="P21" i="19"/>
  <c r="V41" i="19"/>
  <c r="V31" i="19"/>
  <c r="AH21" i="19"/>
  <c r="AB11" i="19"/>
  <c r="P51" i="19"/>
  <c r="V21" i="19"/>
  <c r="AH31" i="19"/>
  <c r="V51" i="19"/>
  <c r="J51" i="19"/>
  <c r="AH51" i="19"/>
  <c r="AH11" i="19"/>
  <c r="J41" i="19"/>
  <c r="P11" i="19"/>
  <c r="AA27" i="1"/>
  <c r="AB28" i="1"/>
  <c r="AB36" i="19"/>
  <c r="AH16" i="19"/>
  <c r="P16" i="19"/>
  <c r="V46" i="19"/>
  <c r="J6" i="19"/>
  <c r="AB16" i="19"/>
  <c r="V26" i="19"/>
  <c r="V16" i="19"/>
  <c r="AB6" i="19"/>
  <c r="J26" i="19"/>
  <c r="P6" i="19"/>
  <c r="AH46" i="19"/>
  <c r="P46" i="19"/>
  <c r="AH26" i="19"/>
  <c r="AH36" i="19"/>
  <c r="V36" i="19"/>
  <c r="P36" i="19"/>
  <c r="V6" i="19"/>
  <c r="AH6" i="19"/>
  <c r="AB46" i="19"/>
  <c r="AB26" i="19"/>
  <c r="J16" i="19"/>
  <c r="P26" i="19"/>
  <c r="AC14" i="1"/>
  <c r="J36" i="19"/>
  <c r="J46" i="19"/>
  <c r="V25" i="19"/>
  <c r="AH25" i="19"/>
  <c r="P45" i="19"/>
  <c r="AH45" i="19"/>
  <c r="AH15" i="19"/>
  <c r="AB55" i="19"/>
  <c r="J45" i="19"/>
  <c r="AH35" i="19"/>
  <c r="V45" i="19"/>
  <c r="AH55" i="19"/>
  <c r="V15" i="19"/>
  <c r="J25" i="19"/>
  <c r="V35" i="19"/>
  <c r="AC68" i="1"/>
  <c r="P25" i="19"/>
  <c r="V55" i="19"/>
  <c r="J15" i="19"/>
  <c r="AB15" i="19"/>
  <c r="J35" i="19"/>
  <c r="AB35" i="19"/>
  <c r="J55" i="19"/>
  <c r="AB25" i="19"/>
  <c r="P35" i="19"/>
  <c r="P55" i="19"/>
  <c r="AB45" i="19"/>
  <c r="P15" i="19"/>
  <c r="J47" i="19"/>
  <c r="V27" i="19"/>
  <c r="AH7" i="19"/>
  <c r="P47" i="19"/>
  <c r="AB27" i="19"/>
  <c r="J17" i="19"/>
  <c r="V47" i="19"/>
  <c r="J37" i="19"/>
  <c r="AC20" i="1"/>
  <c r="AB37" i="19"/>
  <c r="J27" i="19"/>
  <c r="V7" i="19"/>
  <c r="AH37" i="19"/>
  <c r="P27" i="19"/>
  <c r="AB7" i="19"/>
  <c r="P17" i="19"/>
  <c r="V17" i="19"/>
  <c r="AH47" i="19"/>
  <c r="P37" i="19"/>
  <c r="AB17" i="19"/>
  <c r="J7" i="19"/>
  <c r="V37" i="19"/>
  <c r="AH17" i="19"/>
  <c r="P7" i="19"/>
  <c r="AH27" i="19"/>
  <c r="AB47" i="19"/>
  <c r="AC56"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62" i="1"/>
  <c r="AB69" i="1"/>
  <c r="AA69" i="1" s="1"/>
  <c r="AC32"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6"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6" i="1"/>
  <c r="AA15" i="1"/>
  <c r="AA70" i="1"/>
  <c r="AB71" i="1"/>
  <c r="AB40" i="1"/>
  <c r="AA39" i="1"/>
  <c r="AA45" i="1"/>
  <c r="AB46" i="1"/>
  <c r="AA46" i="1" s="1"/>
  <c r="AB47" i="1"/>
  <c r="V32" i="19"/>
  <c r="P42" i="19"/>
  <c r="J12" i="19"/>
  <c r="J32" i="19"/>
  <c r="AB52" i="19"/>
  <c r="AC50" i="1"/>
  <c r="J22" i="19"/>
  <c r="V22" i="19"/>
  <c r="J52" i="19"/>
  <c r="AH12" i="19"/>
  <c r="J42" i="19"/>
  <c r="AH42" i="19"/>
  <c r="P32" i="19"/>
  <c r="AB12" i="19"/>
  <c r="AH32" i="19"/>
  <c r="AB32" i="19"/>
  <c r="AB42" i="19"/>
  <c r="V42" i="19"/>
  <c r="V12" i="19"/>
  <c r="V52" i="19"/>
  <c r="AB22" i="19"/>
  <c r="AH52" i="19"/>
  <c r="AH22" i="19"/>
  <c r="P22" i="19"/>
  <c r="P12" i="19"/>
  <c r="P52" i="19"/>
  <c r="AB52" i="1"/>
  <c r="AA52" i="1" s="1"/>
  <c r="AB53" i="1"/>
  <c r="AA53" i="1" s="1"/>
  <c r="AA51" i="1"/>
  <c r="AB22" i="1"/>
  <c r="AA21" i="1"/>
  <c r="AA57" i="1"/>
  <c r="AB58" i="1"/>
  <c r="AA63" i="1"/>
  <c r="AB64" i="1"/>
  <c r="AA33" i="1"/>
  <c r="AB34" i="1"/>
  <c r="W37" i="19" l="1"/>
  <c r="AI7" i="19"/>
  <c r="W17" i="19"/>
  <c r="W27" i="19"/>
  <c r="Q47" i="19"/>
  <c r="W7" i="19"/>
  <c r="AI17" i="19"/>
  <c r="K47" i="19"/>
  <c r="AI47" i="19"/>
  <c r="Q27" i="19"/>
  <c r="AC27" i="19"/>
  <c r="AC47" i="19"/>
  <c r="AC37" i="19"/>
  <c r="AI37" i="19"/>
  <c r="AC21" i="1"/>
  <c r="AC17" i="19"/>
  <c r="K37" i="19"/>
  <c r="AC7" i="19"/>
  <c r="W47" i="19"/>
  <c r="Q37" i="19"/>
  <c r="AI27" i="19"/>
  <c r="Q7" i="19"/>
  <c r="K27" i="19"/>
  <c r="K17" i="19"/>
  <c r="K7" i="19"/>
  <c r="Q17" i="19"/>
  <c r="AA71" i="1"/>
  <c r="AB72" i="1"/>
  <c r="K35" i="19"/>
  <c r="AC25" i="19"/>
  <c r="K45" i="19"/>
  <c r="AI45" i="19"/>
  <c r="W45" i="19"/>
  <c r="Q35" i="19"/>
  <c r="K55" i="19"/>
  <c r="AC15" i="19"/>
  <c r="Q15" i="19"/>
  <c r="AC35" i="19"/>
  <c r="AI35" i="19"/>
  <c r="Q55" i="19"/>
  <c r="AI25" i="19"/>
  <c r="AC69"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63"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5" i="1"/>
  <c r="AD55" i="19"/>
  <c r="R15" i="19"/>
  <c r="AJ35" i="19"/>
  <c r="AC70"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62"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2" i="1"/>
  <c r="AD12" i="19"/>
  <c r="AD32" i="19"/>
  <c r="AD22" i="19"/>
  <c r="X52" i="19"/>
  <c r="AD52" i="19"/>
  <c r="L42" i="19"/>
  <c r="R42" i="19"/>
  <c r="AJ21" i="19"/>
  <c r="AD31" i="19"/>
  <c r="R21" i="19"/>
  <c r="AD41" i="19"/>
  <c r="AJ11" i="19"/>
  <c r="AJ51" i="19"/>
  <c r="AC46" i="1"/>
  <c r="L41" i="19"/>
  <c r="AD11" i="19"/>
  <c r="L21" i="19"/>
  <c r="L11" i="19"/>
  <c r="X51" i="19"/>
  <c r="X21" i="19"/>
  <c r="R11" i="19"/>
  <c r="R31" i="19"/>
  <c r="AJ41" i="19"/>
  <c r="L31" i="19"/>
  <c r="R51" i="19"/>
  <c r="X31" i="19"/>
  <c r="X11" i="19"/>
  <c r="X41" i="19"/>
  <c r="AJ31" i="19"/>
  <c r="AD51" i="19"/>
  <c r="R41" i="19"/>
  <c r="AD21" i="19"/>
  <c r="L51" i="19"/>
  <c r="AB23" i="1"/>
  <c r="AA22" i="1"/>
  <c r="AA34" i="1"/>
  <c r="AB35" i="1"/>
  <c r="AA58" i="1"/>
  <c r="AB59" i="1"/>
  <c r="K42" i="19"/>
  <c r="AC32" i="19"/>
  <c r="W42" i="19"/>
  <c r="AI52" i="19"/>
  <c r="K22" i="19"/>
  <c r="Q32" i="19"/>
  <c r="AI12" i="19"/>
  <c r="AC52" i="19"/>
  <c r="Q42" i="19"/>
  <c r="AC42" i="19"/>
  <c r="K12" i="19"/>
  <c r="Q22" i="19"/>
  <c r="W52" i="19"/>
  <c r="AI42" i="19"/>
  <c r="W32" i="19"/>
  <c r="AI22" i="19"/>
  <c r="W12" i="19"/>
  <c r="AI32" i="19"/>
  <c r="AC12" i="19"/>
  <c r="Q12" i="19"/>
  <c r="Q52" i="19"/>
  <c r="AC51" i="1"/>
  <c r="K32" i="19"/>
  <c r="W22" i="19"/>
  <c r="K52" i="19"/>
  <c r="AC22" i="19"/>
  <c r="AC40" i="19"/>
  <c r="W10" i="19"/>
  <c r="AC50" i="19"/>
  <c r="Q10" i="19"/>
  <c r="Q30" i="19"/>
  <c r="W50" i="19"/>
  <c r="K40" i="19"/>
  <c r="Q50" i="19"/>
  <c r="W20" i="19"/>
  <c r="AC39" i="1"/>
  <c r="K10" i="19"/>
  <c r="Q40" i="19"/>
  <c r="K30" i="19"/>
  <c r="AI50" i="19"/>
  <c r="AI20" i="19"/>
  <c r="K50" i="19"/>
  <c r="AI40" i="19"/>
  <c r="W40" i="19"/>
  <c r="K20" i="19"/>
  <c r="AC10" i="19"/>
  <c r="AI10" i="19"/>
  <c r="AC20" i="19"/>
  <c r="AI30" i="19"/>
  <c r="AC30" i="19"/>
  <c r="W30" i="19"/>
  <c r="Q20" i="19"/>
  <c r="AC15"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9" i="1"/>
  <c r="AA28" i="1"/>
  <c r="AA64" i="1"/>
  <c r="AB65" i="1"/>
  <c r="K39" i="19"/>
  <c r="AC39" i="19"/>
  <c r="W29" i="19"/>
  <c r="AI49" i="19"/>
  <c r="W9" i="19"/>
  <c r="AC19" i="19"/>
  <c r="Q49" i="19"/>
  <c r="W49" i="19"/>
  <c r="AC9" i="19"/>
  <c r="AI9" i="19"/>
  <c r="Q29" i="19"/>
  <c r="W39" i="19"/>
  <c r="Q39" i="19"/>
  <c r="AC33"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7" i="1"/>
  <c r="Q33" i="19"/>
  <c r="AI23" i="19"/>
  <c r="K53" i="19"/>
  <c r="AC23" i="19"/>
  <c r="AC13" i="19"/>
  <c r="W23" i="19"/>
  <c r="W33" i="19"/>
  <c r="Q13" i="19"/>
  <c r="W13" i="19"/>
  <c r="AI13" i="19"/>
  <c r="Q43" i="19"/>
  <c r="Q23" i="19"/>
  <c r="W53" i="19"/>
  <c r="M12" i="19"/>
  <c r="AK42" i="19"/>
  <c r="AE32" i="19"/>
  <c r="AC53" i="1"/>
  <c r="M52" i="19"/>
  <c r="S12" i="19"/>
  <c r="M32" i="19"/>
  <c r="S52" i="19"/>
  <c r="Y52" i="19"/>
  <c r="Y42" i="19"/>
  <c r="AK12" i="19"/>
  <c r="S22" i="19"/>
  <c r="AE12" i="19"/>
  <c r="Y22" i="19"/>
  <c r="S32" i="19"/>
  <c r="AK52" i="19"/>
  <c r="M22" i="19"/>
  <c r="AK32" i="19"/>
  <c r="AE22" i="19"/>
  <c r="AE42" i="19"/>
  <c r="Y32" i="19"/>
  <c r="M42" i="19"/>
  <c r="Y12" i="19"/>
  <c r="AE52" i="19"/>
  <c r="AK22" i="19"/>
  <c r="S42" i="19"/>
  <c r="AA47" i="1"/>
  <c r="AB49" i="1"/>
  <c r="AA49" i="1" s="1"/>
  <c r="AB48" i="1"/>
  <c r="AA48" i="1" s="1"/>
  <c r="AA40" i="1"/>
  <c r="AB41" i="1"/>
  <c r="AB17" i="1"/>
  <c r="AA17" i="1" s="1"/>
  <c r="AA16" i="1"/>
  <c r="AB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7" i="1"/>
  <c r="AA18" i="1" l="1"/>
  <c r="AB19" i="1"/>
  <c r="AA19" i="1" s="1"/>
  <c r="R40" i="19"/>
  <c r="AD10" i="19"/>
  <c r="X40" i="19"/>
  <c r="AJ10" i="19"/>
  <c r="R50" i="19"/>
  <c r="X10" i="19"/>
  <c r="R30" i="19"/>
  <c r="AC40" i="1"/>
  <c r="L10" i="19"/>
  <c r="L50" i="19"/>
  <c r="AJ20" i="19"/>
  <c r="AJ40" i="19"/>
  <c r="AD30" i="19"/>
  <c r="R20" i="19"/>
  <c r="AD50" i="19"/>
  <c r="AJ30" i="19"/>
  <c r="AJ50" i="19"/>
  <c r="X30" i="19"/>
  <c r="AD20" i="19"/>
  <c r="L40" i="19"/>
  <c r="X50" i="19"/>
  <c r="X20" i="19"/>
  <c r="AD40" i="19"/>
  <c r="R10" i="19"/>
  <c r="L30" i="19"/>
  <c r="L20" i="19"/>
  <c r="AA59" i="1"/>
  <c r="AB60" i="1"/>
  <c r="AA72" i="1"/>
  <c r="AB73" i="1"/>
  <c r="AA73" i="1" s="1"/>
  <c r="AD47" i="19"/>
  <c r="AJ27" i="19"/>
  <c r="AD27" i="19"/>
  <c r="AJ7" i="19"/>
  <c r="AJ37" i="19"/>
  <c r="L27" i="19"/>
  <c r="AD17" i="19"/>
  <c r="L37" i="19"/>
  <c r="R17" i="19"/>
  <c r="AJ17" i="19"/>
  <c r="X7" i="19"/>
  <c r="X47" i="19"/>
  <c r="L7" i="19"/>
  <c r="L17" i="19"/>
  <c r="R27" i="19"/>
  <c r="X27" i="19"/>
  <c r="R7" i="19"/>
  <c r="X17" i="19"/>
  <c r="AJ47" i="19"/>
  <c r="L47" i="19"/>
  <c r="R37" i="19"/>
  <c r="AD7" i="19"/>
  <c r="X37" i="19"/>
  <c r="AC22" i="1"/>
  <c r="R47" i="19"/>
  <c r="AD37" i="19"/>
  <c r="AB30" i="1"/>
  <c r="AA30" i="1" s="1"/>
  <c r="AA29" i="1"/>
  <c r="AB31" i="1"/>
  <c r="AA31" i="1" s="1"/>
  <c r="AJ43" i="19"/>
  <c r="AD33" i="19"/>
  <c r="X33" i="19"/>
  <c r="X13" i="19"/>
  <c r="AD43" i="19"/>
  <c r="L43" i="19"/>
  <c r="AC58" i="1"/>
  <c r="X23" i="19"/>
  <c r="R33" i="19"/>
  <c r="R43" i="19"/>
  <c r="AD53" i="19"/>
  <c r="AJ13" i="19"/>
  <c r="R23" i="19"/>
  <c r="R13" i="19"/>
  <c r="AJ53" i="19"/>
  <c r="L33" i="19"/>
  <c r="L23" i="19"/>
  <c r="X43" i="19"/>
  <c r="X53" i="19"/>
  <c r="AD13" i="19"/>
  <c r="L53" i="19"/>
  <c r="L13" i="19"/>
  <c r="AD23" i="19"/>
  <c r="AJ33" i="19"/>
  <c r="AJ23" i="19"/>
  <c r="R53" i="19"/>
  <c r="AA23" i="1"/>
  <c r="AB24" i="1"/>
  <c r="M55" i="19"/>
  <c r="AK15" i="19"/>
  <c r="AE25" i="19"/>
  <c r="AC71"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8"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8"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7" i="1"/>
  <c r="O11" i="19"/>
  <c r="O21" i="19"/>
  <c r="O51" i="19"/>
  <c r="AA31" i="19"/>
  <c r="AM31" i="19"/>
  <c r="AG51" i="19"/>
  <c r="AA41" i="19"/>
  <c r="AM11" i="19"/>
  <c r="U21" i="19"/>
  <c r="AG41" i="19"/>
  <c r="AM21" i="19"/>
  <c r="AM51" i="19"/>
  <c r="O41" i="19"/>
  <c r="U11" i="19"/>
  <c r="AG31" i="19"/>
  <c r="U41" i="19"/>
  <c r="AC49" i="1"/>
  <c r="AG11" i="19"/>
  <c r="AM41" i="19"/>
  <c r="AA21" i="19"/>
  <c r="AA51" i="19"/>
  <c r="U51" i="19"/>
  <c r="U31" i="19"/>
  <c r="AA11" i="19"/>
  <c r="AG21" i="19"/>
  <c r="O31" i="19"/>
  <c r="AA65" i="1"/>
  <c r="AB66" i="1"/>
  <c r="AA35" i="1"/>
  <c r="AB36" i="1"/>
  <c r="AA36" i="1" s="1"/>
  <c r="AB37" i="1"/>
  <c r="AA37" i="1" s="1"/>
  <c r="AJ46" i="19"/>
  <c r="AD46" i="19"/>
  <c r="L36" i="19"/>
  <c r="X16" i="19"/>
  <c r="AJ26" i="19"/>
  <c r="L46" i="19"/>
  <c r="X6" i="19"/>
  <c r="R36" i="19"/>
  <c r="X36" i="19"/>
  <c r="R6" i="19"/>
  <c r="AJ6" i="19"/>
  <c r="AD36" i="19"/>
  <c r="R46" i="19"/>
  <c r="AD26" i="19"/>
  <c r="L16" i="19"/>
  <c r="AD16" i="19"/>
  <c r="AC16" i="1"/>
  <c r="X46" i="19"/>
  <c r="X26" i="19"/>
  <c r="AJ36" i="19"/>
  <c r="R26" i="19"/>
  <c r="AD6" i="19"/>
  <c r="L6" i="19"/>
  <c r="L26" i="19"/>
  <c r="R16" i="19"/>
  <c r="AJ16" i="19"/>
  <c r="AA41" i="1"/>
  <c r="AB42" i="1"/>
  <c r="AE11" i="19"/>
  <c r="Y41" i="19"/>
  <c r="M41" i="19"/>
  <c r="Y21" i="19"/>
  <c r="AK41" i="19"/>
  <c r="S31" i="19"/>
  <c r="M31" i="19"/>
  <c r="M51" i="19"/>
  <c r="Y51" i="19"/>
  <c r="AK21" i="19"/>
  <c r="AK31" i="19"/>
  <c r="Y11" i="19"/>
  <c r="AE41" i="19"/>
  <c r="AE21" i="19"/>
  <c r="S51" i="19"/>
  <c r="AE51" i="19"/>
  <c r="AK51" i="19"/>
  <c r="M21" i="19"/>
  <c r="AE31" i="19"/>
  <c r="AC47" i="1"/>
  <c r="S41" i="19"/>
  <c r="AK11" i="19"/>
  <c r="S11" i="19"/>
  <c r="Y31" i="19"/>
  <c r="S21" i="19"/>
  <c r="M11" i="19"/>
  <c r="L54" i="19"/>
  <c r="AJ14" i="19"/>
  <c r="AD44" i="19"/>
  <c r="X54" i="19"/>
  <c r="R14" i="19"/>
  <c r="AD24" i="19"/>
  <c r="AD34" i="19"/>
  <c r="R54" i="19"/>
  <c r="L34" i="19"/>
  <c r="AJ34" i="19"/>
  <c r="X24" i="19"/>
  <c r="AJ24" i="19"/>
  <c r="X44" i="19"/>
  <c r="R24" i="19"/>
  <c r="AC64" i="1"/>
  <c r="X34" i="19"/>
  <c r="L14" i="19"/>
  <c r="AD14" i="19"/>
  <c r="L44" i="19"/>
  <c r="R44" i="19"/>
  <c r="AD54" i="19"/>
  <c r="X14" i="19"/>
  <c r="AJ44" i="19"/>
  <c r="R34" i="19"/>
  <c r="AJ54" i="19"/>
  <c r="L24" i="19"/>
  <c r="AD29" i="19"/>
  <c r="AD19" i="19"/>
  <c r="R39" i="19"/>
  <c r="R9" i="19"/>
  <c r="X49" i="19"/>
  <c r="X9" i="19"/>
  <c r="AD39" i="19"/>
  <c r="R29" i="19"/>
  <c r="L49" i="19"/>
  <c r="X19" i="19"/>
  <c r="X29" i="19"/>
  <c r="X39" i="19"/>
  <c r="L9" i="19"/>
  <c r="AC34" i="1"/>
  <c r="AD9" i="19"/>
  <c r="AJ49" i="19"/>
  <c r="L39" i="19"/>
  <c r="R19" i="19"/>
  <c r="AJ39" i="19"/>
  <c r="AJ29" i="19"/>
  <c r="AJ19" i="19"/>
  <c r="AJ9" i="19"/>
  <c r="AD49" i="19"/>
  <c r="L19" i="19"/>
  <c r="L29" i="19"/>
  <c r="R49" i="19"/>
  <c r="AA42" i="1" l="1"/>
  <c r="AB43" i="1"/>
  <c r="AA43" i="1" s="1"/>
  <c r="AG39" i="19"/>
  <c r="AG29" i="19"/>
  <c r="AM19" i="19"/>
  <c r="O39" i="19"/>
  <c r="AC37"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5" i="1"/>
  <c r="AE24" i="19"/>
  <c r="S14" i="19"/>
  <c r="AK17" i="19"/>
  <c r="S27" i="19"/>
  <c r="S37" i="19"/>
  <c r="AE27" i="19"/>
  <c r="Y47" i="19"/>
  <c r="S7" i="19"/>
  <c r="M17" i="19"/>
  <c r="AE17" i="19"/>
  <c r="AK27" i="19"/>
  <c r="Y7" i="19"/>
  <c r="Y37" i="19"/>
  <c r="AE37" i="19"/>
  <c r="Y27" i="19"/>
  <c r="M47" i="19"/>
  <c r="AC23"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9" i="1"/>
  <c r="AE28" i="19"/>
  <c r="AA55" i="19"/>
  <c r="O45" i="19"/>
  <c r="AA15" i="19"/>
  <c r="AM55" i="19"/>
  <c r="O55" i="19"/>
  <c r="AG35" i="19"/>
  <c r="AM25" i="19"/>
  <c r="AM35" i="19"/>
  <c r="AA25" i="19"/>
  <c r="AM45" i="19"/>
  <c r="AG25" i="19"/>
  <c r="AA35" i="19"/>
  <c r="O25" i="19"/>
  <c r="U25" i="19"/>
  <c r="AG45" i="19"/>
  <c r="U35" i="19"/>
  <c r="AA45" i="19"/>
  <c r="AM15" i="19"/>
  <c r="U45" i="19"/>
  <c r="O35" i="19"/>
  <c r="O15" i="19"/>
  <c r="AC73" i="1"/>
  <c r="AG15" i="19"/>
  <c r="U15" i="19"/>
  <c r="AG55" i="19"/>
  <c r="U55" i="19"/>
  <c r="AE40" i="19"/>
  <c r="Y30" i="19"/>
  <c r="M20" i="19"/>
  <c r="AC41"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6" i="1"/>
  <c r="T19" i="19"/>
  <c r="AL49" i="19"/>
  <c r="T29" i="19"/>
  <c r="AF29" i="19"/>
  <c r="T18" i="19"/>
  <c r="N48" i="19"/>
  <c r="N8" i="19"/>
  <c r="T28" i="19"/>
  <c r="AF38" i="19"/>
  <c r="Z28" i="19"/>
  <c r="Z18" i="19"/>
  <c r="AF8" i="19"/>
  <c r="AC30"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72"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5" i="1"/>
  <c r="M9" i="19"/>
  <c r="Y29" i="19"/>
  <c r="AA60" i="1"/>
  <c r="AB61" i="1"/>
  <c r="AA61" i="1" s="1"/>
  <c r="AM46" i="19"/>
  <c r="U36" i="19"/>
  <c r="AG16" i="19"/>
  <c r="O6" i="19"/>
  <c r="AA36" i="19"/>
  <c r="AM16" i="19"/>
  <c r="U6" i="19"/>
  <c r="AG46" i="19"/>
  <c r="AA16" i="19"/>
  <c r="AC19" i="1"/>
  <c r="AA6" i="19"/>
  <c r="AG6" i="19"/>
  <c r="AA46" i="19"/>
  <c r="AM26" i="19"/>
  <c r="U16" i="19"/>
  <c r="O36" i="19"/>
  <c r="U26" i="19"/>
  <c r="O46" i="19"/>
  <c r="AA26" i="19"/>
  <c r="AM6" i="19"/>
  <c r="U46" i="19"/>
  <c r="AG26" i="19"/>
  <c r="O16" i="19"/>
  <c r="AG36" i="19"/>
  <c r="O26" i="19"/>
  <c r="AM36" i="19"/>
  <c r="AA66" i="1"/>
  <c r="AB67" i="1"/>
  <c r="AA67" i="1" s="1"/>
  <c r="AB25" i="1"/>
  <c r="AA25" i="1" s="1"/>
  <c r="AA24" i="1"/>
  <c r="O8" i="19"/>
  <c r="AA48" i="19"/>
  <c r="AM38" i="19"/>
  <c r="U48" i="19"/>
  <c r="AA18" i="19"/>
  <c r="AG18" i="19"/>
  <c r="AG48" i="19"/>
  <c r="AM18" i="19"/>
  <c r="AA28" i="19"/>
  <c r="AG28" i="19"/>
  <c r="AA8" i="19"/>
  <c r="U18" i="19"/>
  <c r="AG38" i="19"/>
  <c r="U38" i="19"/>
  <c r="AM8" i="19"/>
  <c r="AA38" i="19"/>
  <c r="AM48" i="19"/>
  <c r="U28" i="19"/>
  <c r="O38" i="19"/>
  <c r="U8" i="19"/>
  <c r="AG8" i="19"/>
  <c r="AC31"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9" i="1"/>
  <c r="M33" i="19"/>
  <c r="AF6" i="19"/>
  <c r="N46" i="19"/>
  <c r="Z26" i="19"/>
  <c r="AL6" i="19"/>
  <c r="AL36" i="19"/>
  <c r="AF26" i="19"/>
  <c r="Z6" i="19"/>
  <c r="T26" i="19"/>
  <c r="Z46" i="19"/>
  <c r="AF46" i="19"/>
  <c r="T46" i="19"/>
  <c r="T6" i="19"/>
  <c r="AF36" i="19"/>
  <c r="N26" i="19"/>
  <c r="Z16" i="19"/>
  <c r="AL26" i="19"/>
  <c r="Z36" i="19"/>
  <c r="N36" i="19"/>
  <c r="AL46" i="19"/>
  <c r="T36" i="19"/>
  <c r="AF16" i="19"/>
  <c r="N6" i="19"/>
  <c r="N16" i="19"/>
  <c r="AC18"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7" i="1"/>
  <c r="AA14" i="19"/>
  <c r="O54" i="19"/>
  <c r="U44" i="19"/>
  <c r="U43" i="19"/>
  <c r="U13" i="19"/>
  <c r="AM53" i="19"/>
  <c r="AA53" i="19"/>
  <c r="AA43" i="19"/>
  <c r="O53" i="19"/>
  <c r="O23" i="19"/>
  <c r="O13" i="19"/>
  <c r="AG43" i="19"/>
  <c r="U33" i="19"/>
  <c r="U23" i="19"/>
  <c r="AM13" i="19"/>
  <c r="AM23" i="19"/>
  <c r="AG13" i="19"/>
  <c r="AA23" i="19"/>
  <c r="AG33" i="19"/>
  <c r="AA33" i="19"/>
  <c r="AM33" i="19"/>
  <c r="AA13" i="19"/>
  <c r="AC6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6" i="1"/>
  <c r="AF53" i="19"/>
  <c r="T43" i="19"/>
  <c r="Z53" i="19"/>
  <c r="N43" i="19"/>
  <c r="T23" i="19"/>
  <c r="AF43" i="19"/>
  <c r="Z13" i="19"/>
  <c r="Z43" i="19"/>
  <c r="AF23" i="19"/>
  <c r="AL13" i="19"/>
  <c r="Z23" i="19"/>
  <c r="AL43" i="19"/>
  <c r="AF13" i="19"/>
  <c r="AL23" i="19"/>
  <c r="N13" i="19"/>
  <c r="T33" i="19"/>
  <c r="AL53" i="19"/>
  <c r="N23" i="19"/>
  <c r="N53" i="19"/>
  <c r="AF33" i="19"/>
  <c r="N33" i="19"/>
  <c r="AC60" i="1"/>
  <c r="T53" i="19"/>
  <c r="AL33" i="19"/>
  <c r="T13" i="19"/>
  <c r="Z33" i="19"/>
  <c r="Z47" i="19"/>
  <c r="T7" i="19"/>
  <c r="AL37" i="19"/>
  <c r="T17" i="19"/>
  <c r="Z17" i="19"/>
  <c r="AF7" i="19"/>
  <c r="AF37" i="19"/>
  <c r="N17" i="19"/>
  <c r="AF27" i="19"/>
  <c r="AC24"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3"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5" i="1"/>
  <c r="AA17" i="19"/>
  <c r="O7" i="19"/>
  <c r="AA37" i="19"/>
  <c r="AA27" i="19"/>
  <c r="AM27" i="19"/>
  <c r="U17" i="19"/>
  <c r="U47" i="19"/>
  <c r="AG17" i="19"/>
  <c r="O47" i="19"/>
  <c r="Z40" i="19"/>
  <c r="AC42"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<sst xmlns="http://schemas.openxmlformats.org/spreadsheetml/2006/main" count="316" uniqueCount="225">
  <si>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</si>
  <si>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</si>
  <si>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</si>
  <si>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</si>
  <si>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</si>
  <si>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</si>
  <si>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</si>
  <si>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</si>
  <si>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</si>
  <si>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</si>
  <si>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</si>
  <si>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</si>
  <si>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</si>
  <si>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</si>
  <si>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</si>
  <si>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</si>
  <si>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</si>
  <si>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</si>
  <si>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</si>
  <si>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</si>
  <si>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</si>
  <si>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</si>
  <si>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</si>
  <si>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</si>
  <si>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</si>
  <si>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</si>
  <si>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</si>
  <si>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</si>
  <si>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</si>
  <si>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</si>
  <si>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</si>
  <si>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</si>
  <si>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</si>
  <si>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</si>
  <si>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</si>
  <si>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</si>
  <si>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</si>
  <si>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</si>
  <si>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</si>
  <si>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</si>
  <si>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</si>
  <si>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</si>
  <si>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</si>
  <si>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</si>
  <si>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</si>
  <si>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</si>
  <si>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</si>
  <si>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</si>
  <si>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</si>
  <si>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</si>
  <si>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</si>
  <si>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</si>
  <si>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</si>
  <si>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</si>
  <si>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</si>
  <si>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</si>
  <si>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</si>
  <si>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</si>
  <si>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</si>
  <si>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</si>
  <si>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</si>
  <si>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</si>
  <si>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</si>
  <si>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</si>
  <si>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</si>
  <si>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</si>
  <si>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</si>
  <si>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</si>
  <si>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</si>
  <si>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</si>
  <si>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</si>
  <si>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</si>
  <si>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</si>
  <si>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</si>
  <si>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</si>
  <si>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</si>
  <si>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</si>
  <si>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</si>
  <si>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</si>
  <si>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</si>
  <si>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</si>
  <si>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</si>
  <si>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</si>
  <si>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</si>
  <si>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</si>
  <si>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</si>
  <si>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</si>
  <si>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</si>
  <si>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</si>
  <si>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</si>
  <si>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</si>
  <si>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</si>
  <si>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</si>
  <si>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</si>
  <si>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</si>
  <si>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</si>
  <si>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</si>
  <si>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</si>
  <si>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</si>
  <si>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</si>
  <si>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</si>
  <si>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</si>
  <si>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</si>
  <si>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</si>
  <si>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</si>
  <si>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</si>
  <si>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</si>
  <si>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</si>
  <si>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</si>
  <si>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</si>
  <si>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</si>
  <si>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</si>
  <si>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</si>
  <si>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</si>
  <si>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</si>
  <si>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</si>
  <si>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</si>
  <si>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</si>
  <si>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</si>
  <si>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</si>
  <si>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</si>
  <si>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</si>
  <si>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</si>
  <si>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</si>
  <si>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</si>
  <si>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</si>
  <si>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</si>
  <si>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</si>
  <si>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</si>
  <si>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</si>
  <si>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</si>
  <si>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</si>
  <si>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</si>
  <si>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</si>
  <si>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</si>
  <si>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</si>
  <si>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</si>
  <si>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</si>
  <si>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</si>
  <si>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</si>
  <si>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</si>
  <si>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</si>
  <si>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</si>
  <si>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</si>
  <si>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</si>
  <si>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</si>
  <si>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</si>
  <si>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</si>
  <si>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</si>
  <si>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</si>
  <si>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</si>
  <si>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</si>
  <si>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</si>
  <si>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</si>
  <si>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</si>
  <si>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</si>
  <si>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</si>
  <si>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</si>
  <si>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</si>
  <si>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</si>
  <si>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</si>
  <si>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</si>
  <si>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</si>
  <si>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</si>
  <si>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</si>
  <si>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</si>
  <si>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</si>
  <si>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</si>
  <si>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</si>
  <si>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</si>
  <si>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</si>
  <si>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</si>
  <si>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</si>
  <si>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</si>
  <si>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</si>
  <si>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</si>
  <si>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</si>
  <si>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</si>
  <si>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</si>
  <si>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</si>
  <si>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</si>
  <si>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</si>
  <si>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</si>
  <si>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</si>
  <si>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</si>
  <si>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</si>
  <si>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</si>
  <si>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</si>
  <si>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</si>
  <si>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</si>
  <si>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</si>
  <si>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</si>
  <si>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</si>
  <si>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</si>
  <si>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</si>
  <si>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</si>
  <si>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</si>
  <si>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</si>
  <si>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</si>
  <si>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</si>
  <si>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</si>
  <si>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</si>
  <si>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</si>
  <si>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</si>
  <si>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</si>
  <si>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</si>
  <si>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</si>
  <si>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</si>
  <si>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</si>
  <si>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</si>
  <si>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</si>
  <si>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aaaa/mm/dd</t>
  </si>
  <si>
    <t xml:space="preserve">MAPA DE RIESGOS DE GESTIÓN </t>
  </si>
  <si>
    <t>PÁGINA:</t>
  </si>
  <si>
    <t>1 de 1</t>
  </si>
  <si>
    <t xml:space="preserve">FECHA DE APLICACIÓN: </t>
  </si>
  <si>
    <t xml:space="preserve">CÓDIGO: </t>
  </si>
  <si>
    <t xml:space="preserve">VERSIÓN: </t>
  </si>
  <si>
    <t xml:space="preserve">ELABORADO POR: </t>
  </si>
  <si>
    <t>REVISADO POR:</t>
  </si>
  <si>
    <t xml:space="preserve">APROBADO POR: </t>
  </si>
  <si>
    <r>
      <rPr>
        <b/>
        <sz val="10"/>
        <color theme="9" tint="-0.249977111117893"/>
        <rFont val="Arial"/>
        <family val="2"/>
      </rPr>
      <t xml:space="preserve">*Nota: </t>
    </r>
    <r>
      <rPr>
        <sz val="10"/>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t>
    </r>
  </si>
  <si>
    <t>MR.XXXX</t>
  </si>
  <si>
    <t>0X</t>
  </si>
  <si>
    <t>Fuente:  Adaptado del Departamento Admnistrativo de la Función Pública,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</si>
</sst>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Arial"/>
      <family val="2"/>
    </font>
    <font>
      <b/>
      <sz val="10"/>
      <color theme="1"/>
      <name val="Arial"/>
      <family val="2"/>
    </font>
    <font>
      <b/>
      <sz val="10"/>
      <color theme="9" tint="-0.249977111117893"/>
      <name val="Arial"/>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45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164" fontId="1" fillId="0" borderId="2" xfId="1" applyNumberFormat="1" applyFont="1" applyBorder="1" applyAlignment="1">
      <alignment horizontal="center" vertical="center"/>
    </xf>
    <xf numFmtId="0" fontId="27" fillId="0" borderId="0" xfId="0" applyFont="1" applyFill="1" applyAlignment="1">
      <alignment vertical="center"/>
    </xf>
    <xf numFmtId="0" fontId="28" fillId="0" borderId="0" xfId="0" applyFont="1" applyFill="1"/>
    <xf numFmtId="0" fontId="26" fillId="0" borderId="0" xfId="0" applyFont="1"/>
    <xf numFmtId="0" fontId="0" fillId="0" borderId="0" xfId="0" pivotButton="1"/>
    <xf numFmtId="0" fontId="12" fillId="0" borderId="0" xfId="0" applyFont="1" applyBorder="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23" fillId="13" borderId="19" xfId="0" applyFont="1" applyFill="1" applyBorder="1" applyAlignment="1" applyProtection="1">
      <alignment horizontal="center" wrapText="1" readingOrder="1"/>
      <protection hidden="1"/>
    </xf>
    <xf numFmtId="0" fontId="0" fillId="3" borderId="0" xfId="0" applyFill="1"/>
    <xf numFmtId="0" fontId="48" fillId="3" borderId="50" xfId="2" applyFont="1" applyFill="1" applyBorder="1" applyProtection="1"/>
    <xf numFmtId="0" fontId="48" fillId="3" borderId="51" xfId="2" applyFont="1" applyFill="1" applyBorder="1" applyProtection="1"/>
    <xf numFmtId="0" fontId="48" fillId="3" borderId="52" xfId="2" applyFont="1" applyFill="1" applyBorder="1" applyProtection="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33" xfId="0" applyFont="1" applyFill="1" applyBorder="1" applyAlignment="1">
      <alignment horizontal="center" vertical="center" wrapText="1" readingOrder="1"/>
    </xf>
    <xf numFmtId="0" fontId="37" fillId="3" borderId="33" xfId="0" applyFont="1" applyFill="1" applyBorder="1" applyAlignment="1">
      <alignment horizontal="justify" vertical="center" wrapText="1" readingOrder="1"/>
    </xf>
    <xf numFmtId="9" fontId="36" fillId="3" borderId="42" xfId="0" applyNumberFormat="1" applyFont="1" applyFill="1" applyBorder="1" applyAlignment="1">
      <alignment horizontal="center" vertical="center" wrapText="1" readingOrder="1"/>
    </xf>
    <xf numFmtId="0" fontId="36" fillId="3" borderId="32" xfId="0" applyFont="1" applyFill="1" applyBorder="1" applyAlignment="1">
      <alignment horizontal="center" vertical="center" wrapText="1" readingOrder="1"/>
    </xf>
    <xf numFmtId="0" fontId="37" fillId="3" borderId="32" xfId="0" applyFont="1" applyFill="1" applyBorder="1" applyAlignment="1">
      <alignment horizontal="justify" vertical="center" wrapText="1" readingOrder="1"/>
    </xf>
    <xf numFmtId="9" fontId="36" fillId="3" borderId="37" xfId="0" applyNumberFormat="1"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6" fillId="3" borderId="39" xfId="0" applyFont="1" applyFill="1" applyBorder="1" applyAlignment="1">
      <alignment horizontal="center" vertical="center" wrapText="1" readingOrder="1"/>
    </xf>
    <xf numFmtId="0" fontId="37" fillId="3" borderId="39" xfId="0" applyFont="1" applyFill="1" applyBorder="1" applyAlignment="1">
      <alignment horizontal="justify" vertical="center" wrapText="1" readingOrder="1"/>
    </xf>
    <xf numFmtId="0" fontId="37" fillId="3" borderId="40" xfId="0" applyFont="1" applyFill="1" applyBorder="1" applyAlignment="1">
      <alignment horizontal="center" vertical="center" wrapText="1" readingOrder="1"/>
    </xf>
    <xf numFmtId="0" fontId="45" fillId="3" borderId="0" xfId="0" applyFont="1" applyFill="1"/>
    <xf numFmtId="0" fontId="36" fillId="15" borderId="44" xfId="0" applyFont="1" applyFill="1" applyBorder="1" applyAlignment="1">
      <alignment horizontal="center" vertical="center" wrapText="1" readingOrder="1"/>
    </xf>
    <xf numFmtId="0" fontId="36" fillId="15" borderId="45"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14" xfId="2" applyFont="1" applyFill="1" applyBorder="1" applyProtection="1"/>
    <xf numFmtId="0" fontId="53" fillId="3" borderId="0" xfId="0" applyFont="1" applyFill="1" applyBorder="1" applyAlignment="1" applyProtection="1">
      <alignment horizontal="left" vertical="center" wrapText="1"/>
    </xf>
    <xf numFmtId="0" fontId="54" fillId="3" borderId="0" xfId="0" applyFont="1" applyFill="1" applyBorder="1" applyAlignment="1" applyProtection="1">
      <alignment horizontal="left" vertical="top" wrapText="1"/>
    </xf>
    <xf numFmtId="0" fontId="48" fillId="3" borderId="0" xfId="2" applyFont="1" applyFill="1" applyBorder="1" applyProtection="1"/>
    <xf numFmtId="0" fontId="48" fillId="3" borderId="15" xfId="2" applyFont="1" applyFill="1" applyBorder="1" applyProtection="1"/>
    <xf numFmtId="0" fontId="48" fillId="3" borderId="16" xfId="2" applyFont="1" applyFill="1" applyBorder="1" applyProtection="1"/>
    <xf numFmtId="0" fontId="48" fillId="3" borderId="18" xfId="2" applyFont="1" applyFill="1" applyBorder="1" applyProtection="1"/>
    <xf numFmtId="0" fontId="48" fillId="3" borderId="17" xfId="2" applyFont="1" applyFill="1" applyBorder="1" applyProtection="1"/>
    <xf numFmtId="0" fontId="52" fillId="3" borderId="0" xfId="2" applyFont="1" applyFill="1" applyBorder="1" applyAlignment="1" applyProtection="1">
      <alignment horizontal="left" vertical="center" wrapText="1"/>
    </xf>
    <xf numFmtId="0" fontId="48" fillId="3" borderId="0" xfId="2" applyFont="1" applyFill="1" applyBorder="1" applyAlignment="1" applyProtection="1">
      <alignment horizontal="left" vertical="center" wrapText="1"/>
    </xf>
    <xf numFmtId="0" fontId="48" fillId="3" borderId="0" xfId="2" quotePrefix="1" applyFont="1" applyFill="1" applyBorder="1" applyAlignment="1" applyProtection="1">
      <alignment horizontal="left" vertical="center" wrapText="1"/>
    </xf>
    <xf numFmtId="0" fontId="48" fillId="3" borderId="15" xfId="2" applyFont="1" applyFill="1" applyBorder="1" applyAlignment="1" applyProtection="1"/>
    <xf numFmtId="0" fontId="50" fillId="3" borderId="14" xfId="2" quotePrefix="1" applyFont="1" applyFill="1" applyBorder="1" applyAlignment="1" applyProtection="1">
      <alignment horizontal="left" vertical="top" wrapText="1"/>
    </xf>
    <xf numFmtId="0" fontId="51" fillId="3" borderId="0" xfId="2" quotePrefix="1" applyFont="1" applyFill="1" applyBorder="1" applyAlignment="1" applyProtection="1">
      <alignment horizontal="left" vertical="top" wrapText="1"/>
    </xf>
    <xf numFmtId="0" fontId="51" fillId="3" borderId="15" xfId="2" quotePrefix="1" applyFont="1" applyFill="1" applyBorder="1" applyAlignment="1" applyProtection="1">
      <alignment horizontal="left" vertical="top" wrapText="1"/>
    </xf>
    <xf numFmtId="0" fontId="57" fillId="0" borderId="2" xfId="0" applyFont="1" applyBorder="1" applyAlignment="1" applyProtection="1">
      <alignment horizontal="justify" vertical="center" wrapText="1"/>
      <protection locked="0"/>
    </xf>
    <xf numFmtId="0" fontId="58" fillId="3" borderId="0" xfId="0" applyFont="1" applyFill="1" applyAlignment="1">
      <alignment vertical="center"/>
    </xf>
    <xf numFmtId="0" fontId="57" fillId="0" borderId="0" xfId="0" applyFont="1"/>
    <xf numFmtId="0" fontId="57" fillId="0" borderId="0" xfId="0" applyFont="1" applyAlignment="1">
      <alignment vertical="center"/>
    </xf>
    <xf numFmtId="0" fontId="57" fillId="3" borderId="0" xfId="0" applyFont="1" applyFill="1"/>
    <xf numFmtId="0" fontId="58" fillId="2" borderId="28" xfId="0" applyFont="1" applyFill="1" applyBorder="1" applyAlignment="1">
      <alignment vertical="center"/>
    </xf>
    <xf numFmtId="0" fontId="58" fillId="3" borderId="0" xfId="0" applyFont="1" applyFill="1" applyAlignment="1">
      <alignment horizontal="center" vertical="center"/>
    </xf>
    <xf numFmtId="0" fontId="58" fillId="2" borderId="0" xfId="0" applyFont="1" applyFill="1" applyAlignment="1">
      <alignment horizontal="center" vertical="center"/>
    </xf>
    <xf numFmtId="0" fontId="57" fillId="0" borderId="2" xfId="0" applyFont="1" applyBorder="1" applyAlignment="1" applyProtection="1">
      <alignment horizontal="center" vertical="center"/>
    </xf>
    <xf numFmtId="0" fontId="57" fillId="0" borderId="2" xfId="0"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protection locked="0"/>
    </xf>
    <xf numFmtId="9" fontId="57" fillId="0" borderId="2" xfId="0" applyNumberFormat="1" applyFont="1" applyBorder="1" applyAlignment="1" applyProtection="1">
      <alignment horizontal="center" vertical="center"/>
      <protection hidden="1"/>
    </xf>
    <xf numFmtId="164" fontId="57"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57" fillId="0" borderId="4" xfId="0" applyNumberFormat="1" applyFont="1" applyBorder="1" applyAlignment="1" applyProtection="1">
      <alignment horizontal="center" vertical="center"/>
      <protection hidden="1"/>
    </xf>
    <xf numFmtId="0" fontId="58" fillId="0" borderId="2" xfId="0" applyFont="1" applyBorder="1" applyAlignment="1" applyProtection="1">
      <alignment horizontal="center" vertical="center" textRotation="90"/>
      <protection hidden="1"/>
    </xf>
    <xf numFmtId="0" fontId="57" fillId="0" borderId="4" xfId="0" applyFont="1" applyBorder="1" applyAlignment="1" applyProtection="1">
      <alignment horizontal="center" vertical="center" textRotation="90"/>
      <protection locked="0"/>
    </xf>
    <xf numFmtId="0" fontId="57" fillId="0" borderId="2" xfId="0" applyFont="1" applyBorder="1" applyAlignment="1" applyProtection="1">
      <alignment horizontal="center" vertical="center" wrapText="1"/>
      <protection locked="0"/>
    </xf>
    <xf numFmtId="0" fontId="57" fillId="0" borderId="2" xfId="0" applyFont="1" applyBorder="1" applyAlignment="1" applyProtection="1">
      <alignment horizontal="center" vertical="center"/>
      <protection locked="0"/>
    </xf>
    <xf numFmtId="14" fontId="57" fillId="0" borderId="2" xfId="0" applyNumberFormat="1" applyFont="1" applyBorder="1" applyAlignment="1" applyProtection="1">
      <alignment horizontal="center" vertical="center"/>
      <protection locked="0"/>
    </xf>
    <xf numFmtId="0" fontId="57" fillId="3" borderId="0" xfId="0" applyFont="1" applyFill="1" applyAlignment="1">
      <alignment vertical="center"/>
    </xf>
    <xf numFmtId="0" fontId="57" fillId="0" borderId="2" xfId="0" applyFont="1" applyBorder="1" applyAlignment="1" applyProtection="1">
      <alignment horizontal="justify" vertical="center"/>
      <protection locked="0"/>
    </xf>
    <xf numFmtId="164" fontId="57" fillId="9" borderId="2" xfId="1" applyNumberFormat="1" applyFont="1" applyFill="1" applyBorder="1" applyAlignment="1">
      <alignment horizontal="center" vertical="center"/>
    </xf>
    <xf numFmtId="0" fontId="58" fillId="3" borderId="28" xfId="0" applyFont="1" applyFill="1" applyBorder="1" applyAlignment="1">
      <alignment vertical="center"/>
    </xf>
    <xf numFmtId="0" fontId="58" fillId="3" borderId="30" xfId="0" applyFont="1" applyFill="1" applyBorder="1" applyAlignment="1">
      <alignment vertical="center"/>
    </xf>
    <xf numFmtId="0" fontId="58" fillId="3" borderId="29" xfId="0" applyFont="1" applyFill="1" applyBorder="1" applyAlignment="1">
      <alignment vertical="center"/>
    </xf>
    <xf numFmtId="0" fontId="58" fillId="3" borderId="31" xfId="0" applyFont="1" applyFill="1" applyBorder="1" applyAlignment="1">
      <alignment vertical="center"/>
    </xf>
    <xf numFmtId="0" fontId="57" fillId="0" borderId="0" xfId="0" applyFont="1" applyBorder="1"/>
    <xf numFmtId="0" fontId="58" fillId="3" borderId="0" xfId="0" applyFont="1" applyFill="1" applyBorder="1" applyAlignment="1">
      <alignment vertical="center"/>
    </xf>
    <xf numFmtId="0" fontId="58" fillId="16" borderId="2" xfId="0" applyFont="1" applyFill="1" applyBorder="1" applyAlignment="1">
      <alignment horizontal="center" vertical="center" textRotation="90"/>
    </xf>
    <xf numFmtId="0" fontId="57" fillId="0" borderId="4" xfId="0" applyFont="1" applyBorder="1" applyAlignment="1" applyProtection="1">
      <alignment horizontal="center" vertical="center"/>
    </xf>
    <xf numFmtId="0" fontId="58" fillId="2" borderId="18" xfId="0" applyFont="1" applyFill="1" applyBorder="1" applyAlignment="1">
      <alignment vertical="center"/>
    </xf>
    <xf numFmtId="0" fontId="58" fillId="3" borderId="77" xfId="0" applyFont="1" applyFill="1" applyBorder="1" applyAlignment="1">
      <alignment vertical="center"/>
    </xf>
    <xf numFmtId="0" fontId="57" fillId="0" borderId="4" xfId="0" applyFont="1" applyBorder="1" applyAlignment="1" applyProtection="1">
      <alignment vertical="center"/>
    </xf>
    <xf numFmtId="0" fontId="57" fillId="0" borderId="8" xfId="0" applyFont="1" applyBorder="1" applyAlignment="1" applyProtection="1">
      <alignment vertical="center"/>
    </xf>
    <xf numFmtId="0" fontId="57" fillId="0" borderId="5" xfId="0" applyFont="1" applyBorder="1" applyAlignment="1" applyProtection="1">
      <alignment vertical="center"/>
    </xf>
    <xf numFmtId="0" fontId="57" fillId="3" borderId="78" xfId="0" applyFont="1" applyFill="1" applyBorder="1" applyAlignment="1">
      <alignment horizontal="center" vertical="center"/>
    </xf>
    <xf numFmtId="0" fontId="49" fillId="14" borderId="47" xfId="2" applyFont="1" applyFill="1" applyBorder="1" applyAlignment="1" applyProtection="1">
      <alignment horizontal="center" vertical="center" wrapText="1"/>
    </xf>
    <xf numFmtId="0" fontId="49" fillId="14" borderId="48" xfId="2" applyFont="1" applyFill="1" applyBorder="1" applyAlignment="1" applyProtection="1">
      <alignment horizontal="center" vertical="center" wrapText="1"/>
    </xf>
    <xf numFmtId="0" fontId="49" fillId="14" borderId="49" xfId="2" applyFont="1" applyFill="1" applyBorder="1" applyAlignment="1" applyProtection="1">
      <alignment horizontal="center" vertical="center" wrapText="1"/>
    </xf>
    <xf numFmtId="0" fontId="48" fillId="0" borderId="14" xfId="2" quotePrefix="1" applyFont="1" applyBorder="1" applyAlignment="1" applyProtection="1">
      <alignment horizontal="left" vertical="center" wrapText="1"/>
    </xf>
    <xf numFmtId="0" fontId="48" fillId="0" borderId="0" xfId="2" quotePrefix="1" applyFont="1" applyBorder="1" applyAlignment="1" applyProtection="1">
      <alignment horizontal="left" vertical="center" wrapText="1"/>
    </xf>
    <xf numFmtId="0" fontId="48" fillId="0" borderId="15" xfId="2" quotePrefix="1" applyFont="1" applyBorder="1" applyAlignment="1" applyProtection="1">
      <alignment horizontal="left" vertical="center" wrapText="1"/>
    </xf>
    <xf numFmtId="0" fontId="48" fillId="0" borderId="67" xfId="2" quotePrefix="1" applyFont="1" applyBorder="1" applyAlignment="1" applyProtection="1">
      <alignment horizontal="left" vertical="center" wrapText="1"/>
    </xf>
    <xf numFmtId="0" fontId="48" fillId="0" borderId="68" xfId="2" quotePrefix="1" applyFont="1" applyBorder="1" applyAlignment="1" applyProtection="1">
      <alignment horizontal="left" vertical="center" wrapText="1"/>
    </xf>
    <xf numFmtId="0" fontId="48" fillId="0" borderId="69" xfId="2" quotePrefix="1" applyFont="1" applyBorder="1" applyAlignment="1" applyProtection="1">
      <alignment horizontal="left" vertical="center" wrapText="1"/>
    </xf>
    <xf numFmtId="0" fontId="50" fillId="3" borderId="50" xfId="2" quotePrefix="1" applyFont="1" applyFill="1" applyBorder="1" applyAlignment="1" applyProtection="1">
      <alignment horizontal="left" vertical="top" wrapText="1"/>
    </xf>
    <xf numFmtId="0" fontId="51" fillId="3" borderId="51" xfId="2" quotePrefix="1" applyFont="1" applyFill="1" applyBorder="1" applyAlignment="1" applyProtection="1">
      <alignment horizontal="left" vertical="top" wrapText="1"/>
    </xf>
    <xf numFmtId="0" fontId="51" fillId="3" borderId="52" xfId="2" quotePrefix="1" applyFont="1" applyFill="1" applyBorder="1" applyAlignment="1" applyProtection="1">
      <alignment horizontal="left" vertical="top" wrapText="1"/>
    </xf>
    <xf numFmtId="0" fontId="48" fillId="0" borderId="14" xfId="2" quotePrefix="1" applyFont="1" applyBorder="1" applyAlignment="1" applyProtection="1">
      <alignment horizontal="left" vertical="top" wrapText="1"/>
    </xf>
    <xf numFmtId="0" fontId="48" fillId="0" borderId="0" xfId="2" quotePrefix="1" applyFont="1" applyBorder="1" applyAlignment="1" applyProtection="1">
      <alignment horizontal="left" vertical="top" wrapText="1"/>
    </xf>
    <xf numFmtId="0" fontId="48" fillId="0" borderId="15" xfId="2" quotePrefix="1" applyFont="1" applyBorder="1" applyAlignment="1" applyProtection="1">
      <alignment horizontal="left" vertical="top" wrapText="1"/>
    </xf>
    <xf numFmtId="0" fontId="53" fillId="14" borderId="53" xfId="3" applyFont="1" applyFill="1" applyBorder="1" applyAlignment="1" applyProtection="1">
      <alignment horizontal="center" vertical="center" wrapText="1"/>
    </xf>
    <xf numFmtId="0" fontId="53" fillId="14" borderId="54" xfId="3" applyFont="1" applyFill="1" applyBorder="1" applyAlignment="1" applyProtection="1">
      <alignment horizontal="center" vertical="center" wrapText="1"/>
    </xf>
    <xf numFmtId="0" fontId="53" fillId="14" borderId="55" xfId="2" applyFont="1" applyFill="1" applyBorder="1" applyAlignment="1" applyProtection="1">
      <alignment horizontal="center" vertical="center"/>
    </xf>
    <xf numFmtId="0" fontId="53" fillId="14" borderId="56" xfId="2" applyFont="1" applyFill="1" applyBorder="1" applyAlignment="1" applyProtection="1">
      <alignment horizontal="center" vertical="center"/>
    </xf>
    <xf numFmtId="0" fontId="2" fillId="3" borderId="67" xfId="2" quotePrefix="1" applyFont="1" applyFill="1" applyBorder="1" applyAlignment="1" applyProtection="1">
      <alignment horizontal="justify" vertical="center" wrapText="1"/>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53" fillId="3" borderId="57" xfId="3" applyFont="1" applyFill="1" applyBorder="1" applyAlignment="1" applyProtection="1">
      <alignment horizontal="left" vertical="top" wrapText="1" readingOrder="1"/>
    </xf>
    <xf numFmtId="0" fontId="53" fillId="3" borderId="58" xfId="3" applyFont="1" applyFill="1" applyBorder="1" applyAlignment="1" applyProtection="1">
      <alignment horizontal="left" vertical="top" wrapText="1" readingOrder="1"/>
    </xf>
    <xf numFmtId="0" fontId="54" fillId="3" borderId="59" xfId="2" applyFont="1" applyFill="1" applyBorder="1" applyAlignment="1" applyProtection="1">
      <alignment horizontal="justify" vertical="center" wrapText="1"/>
    </xf>
    <xf numFmtId="0" fontId="54" fillId="3" borderId="60" xfId="2" applyFont="1" applyFill="1" applyBorder="1" applyAlignment="1" applyProtection="1">
      <alignment horizontal="justify" vertical="center" wrapText="1"/>
    </xf>
    <xf numFmtId="0" fontId="53" fillId="3" borderId="61" xfId="0" applyFont="1" applyFill="1" applyBorder="1" applyAlignment="1" applyProtection="1">
      <alignment horizontal="left" vertical="center" wrapText="1"/>
    </xf>
    <xf numFmtId="0" fontId="53" fillId="3" borderId="62" xfId="0" applyFont="1" applyFill="1" applyBorder="1" applyAlignment="1" applyProtection="1">
      <alignment horizontal="left" vertical="center" wrapText="1"/>
    </xf>
    <xf numFmtId="0" fontId="54" fillId="3" borderId="63" xfId="2" applyFont="1" applyFill="1" applyBorder="1" applyAlignment="1" applyProtection="1">
      <alignment horizontal="justify" vertical="center" wrapText="1"/>
    </xf>
    <xf numFmtId="0" fontId="54" fillId="3" borderId="64" xfId="2" applyFont="1" applyFill="1" applyBorder="1" applyAlignment="1" applyProtection="1">
      <alignment horizontal="justify" vertical="center" wrapText="1"/>
    </xf>
    <xf numFmtId="0" fontId="48" fillId="3" borderId="14" xfId="2" applyFont="1" applyFill="1" applyBorder="1" applyAlignment="1" applyProtection="1">
      <alignment horizontal="left" vertical="top" wrapText="1"/>
    </xf>
    <xf numFmtId="0" fontId="48" fillId="3" borderId="0" xfId="2" applyFont="1" applyFill="1" applyBorder="1" applyAlignment="1" applyProtection="1">
      <alignment horizontal="left" vertical="top" wrapText="1"/>
    </xf>
    <xf numFmtId="0" fontId="48" fillId="3" borderId="15" xfId="2" applyFont="1" applyFill="1" applyBorder="1" applyAlignment="1" applyProtection="1">
      <alignment horizontal="left" vertical="top" wrapText="1"/>
    </xf>
    <xf numFmtId="0" fontId="53" fillId="3" borderId="70" xfId="0" applyFont="1" applyFill="1" applyBorder="1" applyAlignment="1" applyProtection="1">
      <alignment horizontal="left" vertical="center" wrapText="1"/>
    </xf>
    <xf numFmtId="0" fontId="53" fillId="3" borderId="71" xfId="0" applyFont="1" applyFill="1" applyBorder="1" applyAlignment="1" applyProtection="1">
      <alignment horizontal="left" vertical="center" wrapText="1"/>
    </xf>
    <xf numFmtId="0" fontId="53" fillId="3" borderId="72" xfId="0" applyFont="1" applyFill="1" applyBorder="1" applyAlignment="1" applyProtection="1">
      <alignment horizontal="left" vertical="center" wrapText="1"/>
    </xf>
    <xf numFmtId="0" fontId="53" fillId="3" borderId="73" xfId="0" applyFont="1" applyFill="1" applyBorder="1" applyAlignment="1" applyProtection="1">
      <alignment horizontal="left" vertical="center" wrapText="1"/>
    </xf>
    <xf numFmtId="0" fontId="54" fillId="3" borderId="65" xfId="0" applyFont="1" applyFill="1" applyBorder="1" applyAlignment="1" applyProtection="1">
      <alignment horizontal="justify" vertical="center" wrapText="1"/>
    </xf>
    <xf numFmtId="0" fontId="54" fillId="3" borderId="66" xfId="0" applyFont="1" applyFill="1" applyBorder="1" applyAlignment="1" applyProtection="1">
      <alignment horizontal="justify" vertical="center" wrapText="1"/>
    </xf>
    <xf numFmtId="0" fontId="57" fillId="0" borderId="4" xfId="0" applyFont="1" applyBorder="1" applyAlignment="1" applyProtection="1">
      <alignment horizontal="center" vertical="center" wrapText="1"/>
      <protection locked="0"/>
    </xf>
    <xf numFmtId="0" fontId="57" fillId="0" borderId="8" xfId="0" applyFont="1" applyBorder="1" applyAlignment="1" applyProtection="1">
      <alignment horizontal="center" vertical="center" wrapText="1"/>
      <protection locked="0"/>
    </xf>
    <xf numFmtId="0" fontId="57" fillId="0" borderId="5" xfId="0" applyFont="1" applyBorder="1" applyAlignment="1" applyProtection="1">
      <alignment horizontal="center" vertical="center" wrapText="1"/>
      <protection locked="0"/>
    </xf>
    <xf numFmtId="0" fontId="57" fillId="0" borderId="4" xfId="0" applyFont="1" applyBorder="1" applyAlignment="1" applyProtection="1">
      <alignment horizontal="center" vertical="center"/>
      <protection locked="0"/>
    </xf>
    <xf numFmtId="0" fontId="57" fillId="0" borderId="8" xfId="0" applyFont="1" applyBorder="1" applyAlignment="1" applyProtection="1">
      <alignment horizontal="center" vertical="center"/>
      <protection locked="0"/>
    </xf>
    <xf numFmtId="0" fontId="57"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46" fillId="0" borderId="4" xfId="0" applyFont="1" applyBorder="1" applyAlignment="1" applyProtection="1">
      <alignment horizontal="center" vertical="center" wrapText="1"/>
      <protection locked="0"/>
    </xf>
    <xf numFmtId="0" fontId="46" fillId="0" borderId="8" xfId="0" applyFont="1" applyBorder="1" applyAlignment="1" applyProtection="1">
      <alignment horizontal="center" vertical="center" wrapText="1"/>
      <protection locked="0"/>
    </xf>
    <xf numFmtId="0" fontId="46"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57" fillId="0" borderId="4" xfId="0" applyNumberFormat="1" applyFont="1" applyBorder="1" applyAlignment="1" applyProtection="1">
      <alignment horizontal="center" vertical="center" wrapText="1"/>
      <protection hidden="1"/>
    </xf>
    <xf numFmtId="9" fontId="57" fillId="0" borderId="8" xfId="0" applyNumberFormat="1" applyFont="1" applyBorder="1" applyAlignment="1" applyProtection="1">
      <alignment horizontal="center" vertical="center" wrapText="1"/>
      <protection hidden="1"/>
    </xf>
    <xf numFmtId="9" fontId="57" fillId="0" borderId="5" xfId="0" applyNumberFormat="1" applyFont="1" applyBorder="1" applyAlignment="1" applyProtection="1">
      <alignment horizontal="center" vertical="center" wrapText="1"/>
      <protection hidden="1"/>
    </xf>
    <xf numFmtId="9" fontId="57" fillId="0" borderId="4" xfId="0" applyNumberFormat="1" applyFont="1" applyBorder="1" applyAlignment="1" applyProtection="1">
      <alignment horizontal="center" vertical="center" wrapText="1"/>
      <protection locked="0"/>
    </xf>
    <xf numFmtId="9" fontId="57" fillId="0" borderId="8" xfId="0" applyNumberFormat="1" applyFont="1" applyBorder="1" applyAlignment="1" applyProtection="1">
      <alignment horizontal="center" vertical="center" wrapText="1"/>
      <protection locked="0"/>
    </xf>
    <xf numFmtId="9" fontId="57" fillId="0" borderId="5" xfId="0" applyNumberFormat="1" applyFont="1" applyBorder="1" applyAlignment="1" applyProtection="1">
      <alignment horizontal="center" vertical="center" wrapText="1"/>
      <protection locked="0"/>
    </xf>
    <xf numFmtId="0" fontId="58" fillId="16" borderId="2" xfId="0" applyFont="1" applyFill="1" applyBorder="1" applyAlignment="1">
      <alignment horizontal="center" vertical="center" textRotation="90" wrapText="1"/>
    </xf>
    <xf numFmtId="0" fontId="58" fillId="16" borderId="5" xfId="0" applyFont="1" applyFill="1" applyBorder="1" applyAlignment="1">
      <alignment horizontal="center" vertical="center" wrapText="1"/>
    </xf>
    <xf numFmtId="0" fontId="58" fillId="16" borderId="2" xfId="0" applyFont="1" applyFill="1" applyBorder="1" applyAlignment="1">
      <alignment horizontal="center" vertical="center" wrapText="1"/>
    </xf>
    <xf numFmtId="0" fontId="58" fillId="16" borderId="8" xfId="0" applyFont="1" applyFill="1" applyBorder="1" applyAlignment="1">
      <alignment horizontal="center" vertical="center" wrapText="1"/>
    </xf>
    <xf numFmtId="0" fontId="58" fillId="16" borderId="9" xfId="0" applyFont="1" applyFill="1" applyBorder="1" applyAlignment="1">
      <alignment horizontal="center" vertical="center"/>
    </xf>
    <xf numFmtId="0" fontId="58" fillId="16" borderId="3" xfId="0" applyFont="1" applyFill="1" applyBorder="1" applyAlignment="1">
      <alignment horizontal="center" vertical="center"/>
    </xf>
    <xf numFmtId="0" fontId="58" fillId="16" borderId="9" xfId="0" applyFont="1" applyFill="1" applyBorder="1" applyAlignment="1">
      <alignment horizontal="center" vertical="center" wrapText="1"/>
    </xf>
    <xf numFmtId="0" fontId="58" fillId="16" borderId="2" xfId="0" applyFont="1" applyFill="1" applyBorder="1" applyAlignment="1">
      <alignment horizontal="center" vertical="center"/>
    </xf>
    <xf numFmtId="0" fontId="58" fillId="16" borderId="4" xfId="0" applyFont="1" applyFill="1" applyBorder="1" applyAlignment="1">
      <alignment horizontal="center" vertical="center" wrapText="1"/>
    </xf>
    <xf numFmtId="0" fontId="58" fillId="16" borderId="76" xfId="0" applyFont="1" applyFill="1" applyBorder="1" applyAlignment="1">
      <alignment horizontal="left" vertical="center"/>
    </xf>
    <xf numFmtId="0" fontId="58" fillId="16" borderId="4" xfId="0" applyFont="1" applyFill="1" applyBorder="1" applyAlignment="1">
      <alignment horizontal="center" vertical="center" textRotation="90"/>
    </xf>
    <xf numFmtId="0" fontId="58" fillId="16" borderId="5" xfId="0" applyFont="1" applyFill="1" applyBorder="1" applyAlignment="1">
      <alignment horizontal="center" vertical="center" textRotation="90"/>
    </xf>
    <xf numFmtId="0" fontId="58" fillId="16" borderId="5" xfId="0" applyFont="1" applyFill="1" applyBorder="1" applyAlignment="1">
      <alignment horizontal="center" vertical="center"/>
    </xf>
    <xf numFmtId="0" fontId="58" fillId="16" borderId="4" xfId="0" applyFont="1" applyFill="1" applyBorder="1" applyAlignment="1">
      <alignment horizontal="center" vertical="center" textRotation="90" wrapText="1"/>
    </xf>
    <xf numFmtId="0" fontId="58" fillId="16" borderId="5" xfId="0" applyFont="1" applyFill="1" applyBorder="1" applyAlignment="1">
      <alignment horizontal="center" vertical="center" textRotation="90" wrapText="1"/>
    </xf>
    <xf numFmtId="0" fontId="57" fillId="3" borderId="76" xfId="0" applyFont="1" applyFill="1" applyBorder="1" applyAlignment="1" applyProtection="1">
      <alignment horizontal="left" vertical="center"/>
      <protection locked="0"/>
    </xf>
    <xf numFmtId="0" fontId="57" fillId="3" borderId="76" xfId="0" applyFont="1" applyFill="1" applyBorder="1" applyAlignment="1" applyProtection="1">
      <alignment horizontal="left" vertical="center" wrapText="1"/>
      <protection locked="0"/>
    </xf>
    <xf numFmtId="0" fontId="57" fillId="0" borderId="4" xfId="0" applyFont="1" applyBorder="1" applyAlignment="1" applyProtection="1">
      <alignment horizontal="center" vertical="center"/>
    </xf>
    <xf numFmtId="0" fontId="57" fillId="0" borderId="8" xfId="0" applyFont="1" applyBorder="1" applyAlignment="1" applyProtection="1">
      <alignment horizontal="center" vertical="center"/>
    </xf>
    <xf numFmtId="0" fontId="57" fillId="0" borderId="5"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58" fillId="16" borderId="34" xfId="0" applyFont="1" applyFill="1" applyBorder="1" applyAlignment="1">
      <alignment horizontal="left" vertical="center"/>
    </xf>
    <xf numFmtId="0" fontId="58" fillId="16" borderId="35" xfId="0" applyFont="1" applyFill="1" applyBorder="1" applyAlignment="1">
      <alignment horizontal="left" vertical="center"/>
    </xf>
    <xf numFmtId="0" fontId="58" fillId="16" borderId="46" xfId="0" applyFont="1" applyFill="1" applyBorder="1" applyAlignment="1">
      <alignment horizontal="left" vertical="center"/>
    </xf>
    <xf numFmtId="0" fontId="58" fillId="0" borderId="74" xfId="0" applyFont="1" applyBorder="1" applyAlignment="1">
      <alignment horizontal="center" vertical="center"/>
    </xf>
    <xf numFmtId="0" fontId="58" fillId="0" borderId="0" xfId="0" applyFont="1" applyBorder="1" applyAlignment="1">
      <alignment horizontal="center" vertical="center"/>
    </xf>
    <xf numFmtId="0" fontId="58" fillId="0" borderId="15" xfId="0" applyFont="1" applyBorder="1" applyAlignment="1">
      <alignment horizontal="center" vertical="center"/>
    </xf>
    <xf numFmtId="0" fontId="58" fillId="0" borderId="75" xfId="0" applyFont="1" applyBorder="1" applyAlignment="1">
      <alignment horizontal="center" vertical="center"/>
    </xf>
    <xf numFmtId="0" fontId="58" fillId="0" borderId="18" xfId="0" applyFont="1" applyBorder="1" applyAlignment="1">
      <alignment horizontal="center" vertical="center"/>
    </xf>
    <xf numFmtId="0" fontId="58" fillId="0" borderId="17" xfId="0" applyFont="1" applyBorder="1" applyAlignment="1">
      <alignment horizontal="center" vertical="center"/>
    </xf>
    <xf numFmtId="0" fontId="57" fillId="3" borderId="19" xfId="0" applyFont="1" applyFill="1" applyBorder="1" applyAlignment="1">
      <alignment horizontal="center" vertical="center"/>
    </xf>
    <xf numFmtId="0" fontId="57" fillId="3" borderId="48" xfId="0" applyFont="1" applyFill="1" applyBorder="1" applyAlignment="1">
      <alignment horizontal="center" vertical="center"/>
    </xf>
    <xf numFmtId="0" fontId="58" fillId="16" borderId="6" xfId="0" applyFont="1" applyFill="1" applyBorder="1" applyAlignment="1">
      <alignment horizontal="center" vertical="center"/>
    </xf>
    <xf numFmtId="0" fontId="58" fillId="16" borderId="10" xfId="0" applyFont="1" applyFill="1" applyBorder="1" applyAlignment="1">
      <alignment horizontal="center" vertical="center"/>
    </xf>
    <xf numFmtId="0" fontId="58" fillId="16" borderId="7" xfId="0" applyFont="1" applyFill="1" applyBorder="1" applyAlignment="1">
      <alignment horizontal="center" vertical="center"/>
    </xf>
    <xf numFmtId="0" fontId="57" fillId="0" borderId="6" xfId="0" applyFont="1" applyBorder="1" applyAlignment="1">
      <alignment horizontal="left" vertical="center" wrapText="1"/>
    </xf>
    <xf numFmtId="0" fontId="57" fillId="0" borderId="10" xfId="0" applyFont="1" applyBorder="1" applyAlignment="1">
      <alignment horizontal="left" vertical="center" wrapText="1"/>
    </xf>
    <xf numFmtId="0" fontId="57" fillId="0" borderId="7" xfId="0" applyFont="1" applyBorder="1" applyAlignment="1">
      <alignment horizontal="left" vertical="center" wrapText="1"/>
    </xf>
    <xf numFmtId="0" fontId="58" fillId="3" borderId="12" xfId="0" applyFont="1" applyFill="1" applyBorder="1" applyAlignment="1">
      <alignment horizontal="left" vertical="center"/>
    </xf>
    <xf numFmtId="0" fontId="58" fillId="3" borderId="19" xfId="0" applyFont="1" applyFill="1" applyBorder="1" applyAlignment="1">
      <alignment horizontal="left" vertical="center"/>
    </xf>
    <xf numFmtId="0" fontId="58" fillId="3" borderId="13" xfId="0" applyFont="1" applyFill="1" applyBorder="1" applyAlignment="1">
      <alignment horizontal="left" vertical="center"/>
    </xf>
    <xf numFmtId="0" fontId="57" fillId="3" borderId="16" xfId="0" applyFont="1" applyFill="1" applyBorder="1" applyAlignment="1">
      <alignment horizontal="center" vertical="center"/>
    </xf>
    <xf numFmtId="0" fontId="57" fillId="3" borderId="18" xfId="0" applyFont="1" applyFill="1" applyBorder="1" applyAlignment="1">
      <alignment horizontal="center" vertical="center"/>
    </xf>
    <xf numFmtId="0" fontId="57" fillId="3" borderId="17" xfId="0" applyFont="1" applyFill="1" applyBorder="1" applyAlignment="1">
      <alignment horizontal="center" vertical="center"/>
    </xf>
    <xf numFmtId="0" fontId="57" fillId="3" borderId="0" xfId="0" applyFont="1" applyFill="1" applyBorder="1" applyAlignment="1">
      <alignment horizontal="left" vertical="center"/>
    </xf>
    <xf numFmtId="0" fontId="58" fillId="16" borderId="30" xfId="0" applyFont="1" applyFill="1" applyBorder="1" applyAlignment="1">
      <alignment horizontal="center" vertical="center"/>
    </xf>
    <xf numFmtId="0" fontId="58" fillId="16" borderId="31" xfId="0" applyFont="1" applyFill="1" applyBorder="1" applyAlignment="1">
      <alignment horizontal="center" vertical="center"/>
    </xf>
    <xf numFmtId="0" fontId="57" fillId="3" borderId="16" xfId="0" applyFont="1" applyFill="1" applyBorder="1" applyAlignment="1">
      <alignment horizontal="justify"/>
    </xf>
    <xf numFmtId="0" fontId="57" fillId="3" borderId="18" xfId="0" applyFont="1" applyFill="1" applyBorder="1" applyAlignment="1">
      <alignment horizontal="justify"/>
    </xf>
    <xf numFmtId="0" fontId="57" fillId="3" borderId="17" xfId="0" applyFont="1" applyFill="1" applyBorder="1" applyAlignment="1">
      <alignment horizontal="justify"/>
    </xf>
    <xf numFmtId="0" fontId="57" fillId="3" borderId="16" xfId="0" applyFont="1" applyFill="1" applyBorder="1" applyAlignment="1">
      <alignment horizontal="justify" vertical="center"/>
    </xf>
    <xf numFmtId="0" fontId="57" fillId="3" borderId="18" xfId="0" applyFont="1" applyFill="1" applyBorder="1" applyAlignment="1">
      <alignment horizontal="justify" vertical="center"/>
    </xf>
    <xf numFmtId="0" fontId="57" fillId="3" borderId="17" xfId="0" applyFont="1" applyFill="1" applyBorder="1" applyAlignment="1">
      <alignment horizontal="justify" vertical="center"/>
    </xf>
    <xf numFmtId="0" fontId="58" fillId="3" borderId="0" xfId="0" applyFont="1" applyFill="1" applyBorder="1" applyAlignment="1">
      <alignment horizontal="left" vertical="center"/>
    </xf>
    <xf numFmtId="0" fontId="25" fillId="0" borderId="0" xfId="0" applyFont="1" applyAlignment="1">
      <alignment horizontal="center" vertical="center" wrapText="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Border="1" applyAlignment="1">
      <alignment horizontal="center" vertical="center"/>
    </xf>
    <xf numFmtId="0" fontId="17" fillId="0" borderId="19"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0" xfId="0" applyFont="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2" fillId="0" borderId="19" xfId="0" applyFont="1" applyBorder="1" applyAlignment="1">
      <alignment horizontal="center" vertical="center" wrapText="1"/>
    </xf>
    <xf numFmtId="0" fontId="41" fillId="11" borderId="20" xfId="0" applyFont="1" applyFill="1" applyBorder="1" applyAlignment="1">
      <alignment horizontal="center" vertical="center" wrapText="1" readingOrder="1"/>
    </xf>
    <xf numFmtId="0" fontId="41" fillId="11" borderId="21" xfId="0" applyFont="1" applyFill="1" applyBorder="1" applyAlignment="1">
      <alignment horizontal="center" vertical="center" wrapText="1" readingOrder="1"/>
    </xf>
    <xf numFmtId="0" fontId="41" fillId="11" borderId="22" xfId="0" applyFont="1" applyFill="1" applyBorder="1" applyAlignment="1">
      <alignment horizontal="center" vertical="center" wrapText="1" readingOrder="1"/>
    </xf>
    <xf numFmtId="0" fontId="41" fillId="11" borderId="23" xfId="0" applyFont="1" applyFill="1" applyBorder="1" applyAlignment="1">
      <alignment horizontal="center" vertical="center" wrapText="1" readingOrder="1"/>
    </xf>
    <xf numFmtId="0" fontId="41" fillId="11" borderId="0" xfId="0" applyFont="1" applyFill="1" applyBorder="1" applyAlignment="1">
      <alignment horizontal="center" vertical="center" wrapText="1" readingOrder="1"/>
    </xf>
    <xf numFmtId="0" fontId="41" fillId="11" borderId="24" xfId="0" applyFont="1" applyFill="1" applyBorder="1" applyAlignment="1">
      <alignment horizontal="center" vertical="center" wrapText="1" readingOrder="1"/>
    </xf>
    <xf numFmtId="0" fontId="41" fillId="11" borderId="25" xfId="0" applyFont="1" applyFill="1" applyBorder="1" applyAlignment="1">
      <alignment horizontal="center" vertical="center" wrapText="1" readingOrder="1"/>
    </xf>
    <xf numFmtId="0" fontId="41" fillId="11" borderId="26" xfId="0" applyFont="1" applyFill="1" applyBorder="1" applyAlignment="1">
      <alignment horizontal="center" vertical="center" wrapText="1" readingOrder="1"/>
    </xf>
    <xf numFmtId="0" fontId="41" fillId="11" borderId="27" xfId="0" applyFont="1" applyFill="1" applyBorder="1" applyAlignment="1">
      <alignment horizontal="center" vertical="center" wrapText="1" readingOrder="1"/>
    </xf>
    <xf numFmtId="0" fontId="42" fillId="0" borderId="14" xfId="0" applyFont="1" applyBorder="1" applyAlignment="1">
      <alignment horizontal="center" vertical="center" wrapText="1"/>
    </xf>
    <xf numFmtId="0" fontId="42" fillId="0" borderId="0" xfId="0" applyFont="1" applyBorder="1" applyAlignment="1">
      <alignment horizontal="center" vertical="center"/>
    </xf>
    <xf numFmtId="0" fontId="41" fillId="12" borderId="20" xfId="0" applyFont="1" applyFill="1" applyBorder="1" applyAlignment="1">
      <alignment horizontal="center" vertical="center" wrapText="1" readingOrder="1"/>
    </xf>
    <xf numFmtId="0" fontId="41" fillId="12" borderId="21" xfId="0" applyFont="1" applyFill="1" applyBorder="1" applyAlignment="1">
      <alignment horizontal="center" vertical="center" wrapText="1" readingOrder="1"/>
    </xf>
    <xf numFmtId="0" fontId="41" fillId="12" borderId="22" xfId="0" applyFont="1" applyFill="1" applyBorder="1" applyAlignment="1">
      <alignment horizontal="center" vertical="center" wrapText="1" readingOrder="1"/>
    </xf>
    <xf numFmtId="0" fontId="41" fillId="12" borderId="23" xfId="0" applyFont="1" applyFill="1" applyBorder="1" applyAlignment="1">
      <alignment horizontal="center" vertical="center" wrapText="1" readingOrder="1"/>
    </xf>
    <xf numFmtId="0" fontId="41" fillId="12" borderId="0" xfId="0" applyFont="1" applyFill="1" applyBorder="1" applyAlignment="1">
      <alignment horizontal="center" vertical="center" wrapText="1" readingOrder="1"/>
    </xf>
    <xf numFmtId="0" fontId="41" fillId="12" borderId="24" xfId="0" applyFont="1" applyFill="1" applyBorder="1" applyAlignment="1">
      <alignment horizontal="center" vertical="center" wrapText="1" readingOrder="1"/>
    </xf>
    <xf numFmtId="0" fontId="41" fillId="12" borderId="25" xfId="0" applyFont="1" applyFill="1" applyBorder="1" applyAlignment="1">
      <alignment horizontal="center" vertical="center" wrapText="1" readingOrder="1"/>
    </xf>
    <xf numFmtId="0" fontId="41" fillId="12" borderId="26" xfId="0" applyFont="1" applyFill="1" applyBorder="1" applyAlignment="1">
      <alignment horizontal="center" vertical="center" wrapText="1" readingOrder="1"/>
    </xf>
    <xf numFmtId="0" fontId="41" fillId="12" borderId="27"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5" borderId="20" xfId="0" applyFont="1" applyFill="1" applyBorder="1" applyAlignment="1">
      <alignment horizontal="center" vertical="center" wrapText="1" readingOrder="1"/>
    </xf>
    <xf numFmtId="0" fontId="41" fillId="5" borderId="21" xfId="0" applyFont="1" applyFill="1" applyBorder="1" applyAlignment="1">
      <alignment horizontal="center" vertical="center" wrapText="1" readingOrder="1"/>
    </xf>
    <xf numFmtId="0" fontId="41" fillId="5" borderId="22" xfId="0" applyFont="1" applyFill="1" applyBorder="1" applyAlignment="1">
      <alignment horizontal="center" vertical="center" wrapText="1" readingOrder="1"/>
    </xf>
    <xf numFmtId="0" fontId="41" fillId="5" borderId="23" xfId="0" applyFont="1" applyFill="1" applyBorder="1" applyAlignment="1">
      <alignment horizontal="center" vertical="center" wrapText="1" readingOrder="1"/>
    </xf>
    <xf numFmtId="0" fontId="41" fillId="5" borderId="0" xfId="0" applyFont="1" applyFill="1" applyBorder="1" applyAlignment="1">
      <alignment horizontal="center" vertical="center" wrapText="1" readingOrder="1"/>
    </xf>
    <xf numFmtId="0" fontId="41" fillId="5" borderId="24" xfId="0" applyFont="1" applyFill="1" applyBorder="1" applyAlignment="1">
      <alignment horizontal="center" vertical="center" wrapText="1" readingOrder="1"/>
    </xf>
    <xf numFmtId="0" fontId="41" fillId="5" borderId="25" xfId="0" applyFont="1" applyFill="1" applyBorder="1" applyAlignment="1">
      <alignment horizontal="center" vertical="center" wrapText="1" readingOrder="1"/>
    </xf>
    <xf numFmtId="0" fontId="41" fillId="5" borderId="26" xfId="0" applyFont="1" applyFill="1" applyBorder="1" applyAlignment="1">
      <alignment horizontal="center" vertical="center" wrapText="1" readingOrder="1"/>
    </xf>
    <xf numFmtId="0" fontId="41" fillId="5" borderId="27"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1" fillId="13" borderId="21" xfId="0" applyFont="1" applyFill="1" applyBorder="1" applyAlignment="1">
      <alignment horizontal="center" vertical="center" wrapText="1" readingOrder="1"/>
    </xf>
    <xf numFmtId="0" fontId="41" fillId="13" borderId="22" xfId="0" applyFont="1" applyFill="1" applyBorder="1" applyAlignment="1">
      <alignment horizontal="center" vertical="center" wrapText="1" readingOrder="1"/>
    </xf>
    <xf numFmtId="0" fontId="41" fillId="13" borderId="23" xfId="0" applyFont="1" applyFill="1" applyBorder="1" applyAlignment="1">
      <alignment horizontal="center" vertical="center" wrapText="1" readingOrder="1"/>
    </xf>
    <xf numFmtId="0" fontId="41" fillId="13" borderId="0" xfId="0" applyFont="1" applyFill="1" applyBorder="1" applyAlignment="1">
      <alignment horizontal="center" vertical="center" wrapText="1" readingOrder="1"/>
    </xf>
    <xf numFmtId="0" fontId="41" fillId="13" borderId="24" xfId="0" applyFont="1" applyFill="1" applyBorder="1" applyAlignment="1">
      <alignment horizontal="center" vertical="center" wrapText="1" readingOrder="1"/>
    </xf>
    <xf numFmtId="0" fontId="41" fillId="13" borderId="25" xfId="0" applyFont="1" applyFill="1" applyBorder="1" applyAlignment="1">
      <alignment horizontal="center" vertical="center" wrapText="1" readingOrder="1"/>
    </xf>
    <xf numFmtId="0" fontId="41" fillId="13" borderId="26" xfId="0" applyFont="1" applyFill="1" applyBorder="1" applyAlignment="1">
      <alignment horizontal="center" vertical="center" wrapText="1" readingOrder="1"/>
    </xf>
    <xf numFmtId="0" fontId="41" fillId="13" borderId="27"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3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9" fillId="15" borderId="46" xfId="0" applyFont="1" applyFill="1" applyBorder="1" applyAlignment="1">
      <alignment horizontal="center" vertical="center" wrapText="1" readingOrder="1"/>
    </xf>
    <xf numFmtId="0" fontId="34" fillId="3" borderId="0" xfId="0" applyFont="1" applyFill="1" applyBorder="1" applyAlignment="1">
      <alignment horizontal="justify" vertical="center" wrapText="1"/>
    </xf>
    <xf numFmtId="0" fontId="36" fillId="15" borderId="43" xfId="0" applyFont="1" applyFill="1" applyBorder="1" applyAlignment="1">
      <alignment horizontal="center" vertical="center" wrapText="1" readingOrder="1"/>
    </xf>
    <xf numFmtId="0" fontId="36" fillId="15" borderId="44" xfId="0" applyFont="1" applyFill="1" applyBorder="1" applyAlignment="1">
      <alignment horizontal="center" vertical="center" wrapText="1" readingOrder="1"/>
    </xf>
    <xf numFmtId="0" fontId="36" fillId="3" borderId="41" xfId="0" applyFont="1" applyFill="1" applyBorder="1" applyAlignment="1">
      <alignment horizontal="center" vertical="center" wrapText="1" readingOrder="1"/>
    </xf>
    <xf numFmtId="0" fontId="36" fillId="3" borderId="36" xfId="0"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6" fillId="3" borderId="32" xfId="0" applyFont="1" applyFill="1" applyBorder="1" applyAlignment="1">
      <alignment horizontal="center" vertical="center" wrapText="1" readingOrder="1"/>
    </xf>
    <xf numFmtId="0" fontId="36" fillId="3" borderId="38" xfId="0" applyFont="1" applyFill="1" applyBorder="1" applyAlignment="1">
      <alignment horizontal="center" vertical="center" wrapText="1" readingOrder="1"/>
    </xf>
    <xf numFmtId="0" fontId="36" fillId="3" borderId="39" xfId="0" applyFont="1" applyFill="1" applyBorder="1" applyAlignment="1">
      <alignment horizontal="center" vertical="center" wrapText="1" readingOrder="1"/>
    </xf>
    <xf numFmtId="0" fontId="57" fillId="0" borderId="0" xfId="0" applyFont="1" applyFill="1"/>
    <xf numFmtId="0" fontId="58" fillId="0" borderId="0" xfId="0" applyFont="1" applyFill="1" applyAlignment="1">
      <alignment horizontal="left"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828262</xdr:colOff>
      <xdr:row>1</xdr:row>
      <xdr:rowOff>9019</xdr:rowOff>
    </xdr:from>
    <xdr:to>
      <xdr:col>13</xdr:col>
      <xdr:colOff>265044</xdr:colOff>
      <xdr:row>4</xdr:row>
      <xdr:rowOff>151018</xdr:rowOff>
    </xdr:to>
    <xdr:pic>
      <xdr:nvPicPr>
        <xdr:cNvPr id="4" name="Imagen 4">
          <a:extLst>
            <a:ext uri="{FF2B5EF4-FFF2-40B4-BE49-F238E27FC236}">
              <a16:creationId xmlns:a16="http://schemas.microsoft.com/office/drawing/2014/main" id="{18CAF04E-F817-4A06-8277-7FD65231FB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4653" y="235410"/>
          <a:ext cx="1098826" cy="70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7" zoomScale="110" zoomScaleNormal="110" workbookViewId="0">
      <selection activeCell="E49" sqref="E49"/>
    </sheetView>
  </sheetViews>
  <sheetFormatPr baseColWidth="10" defaultColWidth="11.453125" defaultRowHeight="14.5" x14ac:dyDescent="0.35"/>
  <cols>
    <col min="1" max="1" width="2.81640625" style="89" customWidth="1"/>
    <col min="2" max="3" width="24.7265625" style="89" customWidth="1"/>
    <col min="4" max="4" width="16" style="89" customWidth="1"/>
    <col min="5" max="5" width="24.7265625" style="89" customWidth="1"/>
    <col min="6" max="6" width="27.7265625" style="89" customWidth="1"/>
    <col min="7" max="8" width="24.7265625" style="89" customWidth="1"/>
    <col min="9" max="16384" width="11.453125" style="89"/>
  </cols>
  <sheetData>
    <row r="1" spans="2:8" ht="15" thickBot="1" x14ac:dyDescent="0.4"/>
    <row r="2" spans="2:8" ht="18" x14ac:dyDescent="0.35">
      <c r="B2" s="167" t="s">
        <v>163</v>
      </c>
      <c r="C2" s="168"/>
      <c r="D2" s="168"/>
      <c r="E2" s="168"/>
      <c r="F2" s="168"/>
      <c r="G2" s="168"/>
      <c r="H2" s="169"/>
    </row>
    <row r="3" spans="2:8" x14ac:dyDescent="0.35">
      <c r="B3" s="90"/>
      <c r="C3" s="91"/>
      <c r="D3" s="91"/>
      <c r="E3" s="91"/>
      <c r="F3" s="91"/>
      <c r="G3" s="91"/>
      <c r="H3" s="92"/>
    </row>
    <row r="4" spans="2:8" ht="63" customHeight="1" x14ac:dyDescent="0.35">
      <c r="B4" s="170" t="s">
        <v>206</v>
      </c>
      <c r="C4" s="171"/>
      <c r="D4" s="171"/>
      <c r="E4" s="171"/>
      <c r="F4" s="171"/>
      <c r="G4" s="171"/>
      <c r="H4" s="172"/>
    </row>
    <row r="5" spans="2:8" ht="63" customHeight="1" x14ac:dyDescent="0.35">
      <c r="B5" s="173"/>
      <c r="C5" s="174"/>
      <c r="D5" s="174"/>
      <c r="E5" s="174"/>
      <c r="F5" s="174"/>
      <c r="G5" s="174"/>
      <c r="H5" s="175"/>
    </row>
    <row r="6" spans="2:8" x14ac:dyDescent="0.35">
      <c r="B6" s="176" t="s">
        <v>161</v>
      </c>
      <c r="C6" s="177"/>
      <c r="D6" s="177"/>
      <c r="E6" s="177"/>
      <c r="F6" s="177"/>
      <c r="G6" s="177"/>
      <c r="H6" s="178"/>
    </row>
    <row r="7" spans="2:8" ht="95.25" customHeight="1" x14ac:dyDescent="0.35">
      <c r="B7" s="186" t="s">
        <v>166</v>
      </c>
      <c r="C7" s="187"/>
      <c r="D7" s="187"/>
      <c r="E7" s="187"/>
      <c r="F7" s="187"/>
      <c r="G7" s="187"/>
      <c r="H7" s="188"/>
    </row>
    <row r="8" spans="2:8" x14ac:dyDescent="0.35">
      <c r="B8" s="127"/>
      <c r="C8" s="128"/>
      <c r="D8" s="128"/>
      <c r="E8" s="128"/>
      <c r="F8" s="128"/>
      <c r="G8" s="128"/>
      <c r="H8" s="129"/>
    </row>
    <row r="9" spans="2:8" ht="16.5" customHeight="1" x14ac:dyDescent="0.35">
      <c r="B9" s="179" t="s">
        <v>199</v>
      </c>
      <c r="C9" s="180"/>
      <c r="D9" s="180"/>
      <c r="E9" s="180"/>
      <c r="F9" s="180"/>
      <c r="G9" s="180"/>
      <c r="H9" s="181"/>
    </row>
    <row r="10" spans="2:8" ht="44.25" customHeight="1" x14ac:dyDescent="0.35">
      <c r="B10" s="179"/>
      <c r="C10" s="180"/>
      <c r="D10" s="180"/>
      <c r="E10" s="180"/>
      <c r="F10" s="180"/>
      <c r="G10" s="180"/>
      <c r="H10" s="181"/>
    </row>
    <row r="11" spans="2:8" ht="15" thickBot="1" x14ac:dyDescent="0.4">
      <c r="B11" s="115"/>
      <c r="C11" s="118"/>
      <c r="D11" s="123"/>
      <c r="E11" s="124"/>
      <c r="F11" s="124"/>
      <c r="G11" s="125"/>
      <c r="H11" s="126"/>
    </row>
    <row r="12" spans="2:8" ht="15" thickTop="1" x14ac:dyDescent="0.35">
      <c r="B12" s="115"/>
      <c r="C12" s="182" t="s">
        <v>162</v>
      </c>
      <c r="D12" s="183"/>
      <c r="E12" s="184" t="s">
        <v>200</v>
      </c>
      <c r="F12" s="185"/>
      <c r="G12" s="118"/>
      <c r="H12" s="119"/>
    </row>
    <row r="13" spans="2:8" ht="35.25" customHeight="1" x14ac:dyDescent="0.35">
      <c r="B13" s="115"/>
      <c r="C13" s="189" t="s">
        <v>193</v>
      </c>
      <c r="D13" s="190"/>
      <c r="E13" s="191" t="s">
        <v>198</v>
      </c>
      <c r="F13" s="192"/>
      <c r="G13" s="118"/>
      <c r="H13" s="119"/>
    </row>
    <row r="14" spans="2:8" ht="17.25" customHeight="1" x14ac:dyDescent="0.35">
      <c r="B14" s="115"/>
      <c r="C14" s="189" t="s">
        <v>194</v>
      </c>
      <c r="D14" s="190"/>
      <c r="E14" s="191" t="s">
        <v>196</v>
      </c>
      <c r="F14" s="192"/>
      <c r="G14" s="118"/>
      <c r="H14" s="119"/>
    </row>
    <row r="15" spans="2:8" ht="19.5" customHeight="1" x14ac:dyDescent="0.35">
      <c r="B15" s="115"/>
      <c r="C15" s="189" t="s">
        <v>195</v>
      </c>
      <c r="D15" s="190"/>
      <c r="E15" s="191" t="s">
        <v>197</v>
      </c>
      <c r="F15" s="192"/>
      <c r="G15" s="118"/>
      <c r="H15" s="119"/>
    </row>
    <row r="16" spans="2:8" ht="69.75" customHeight="1" x14ac:dyDescent="0.35">
      <c r="B16" s="115"/>
      <c r="C16" s="189" t="s">
        <v>164</v>
      </c>
      <c r="D16" s="190"/>
      <c r="E16" s="191" t="s">
        <v>165</v>
      </c>
      <c r="F16" s="192"/>
      <c r="G16" s="118"/>
      <c r="H16" s="119"/>
    </row>
    <row r="17" spans="2:8" ht="34.5" customHeight="1" x14ac:dyDescent="0.35">
      <c r="B17" s="115"/>
      <c r="C17" s="193" t="s">
        <v>2</v>
      </c>
      <c r="D17" s="194"/>
      <c r="E17" s="195" t="s">
        <v>207</v>
      </c>
      <c r="F17" s="196"/>
      <c r="G17" s="118"/>
      <c r="H17" s="119"/>
    </row>
    <row r="18" spans="2:8" ht="27.75" customHeight="1" x14ac:dyDescent="0.35">
      <c r="B18" s="115"/>
      <c r="C18" s="193" t="s">
        <v>3</v>
      </c>
      <c r="D18" s="194"/>
      <c r="E18" s="195" t="s">
        <v>208</v>
      </c>
      <c r="F18" s="196"/>
      <c r="G18" s="118"/>
      <c r="H18" s="119"/>
    </row>
    <row r="19" spans="2:8" ht="28.5" customHeight="1" x14ac:dyDescent="0.35">
      <c r="B19" s="115"/>
      <c r="C19" s="193" t="s">
        <v>42</v>
      </c>
      <c r="D19" s="194"/>
      <c r="E19" s="195" t="s">
        <v>209</v>
      </c>
      <c r="F19" s="196"/>
      <c r="G19" s="118"/>
      <c r="H19" s="119"/>
    </row>
    <row r="20" spans="2:8" ht="72.75" customHeight="1" x14ac:dyDescent="0.35">
      <c r="B20" s="115"/>
      <c r="C20" s="193" t="s">
        <v>1</v>
      </c>
      <c r="D20" s="194"/>
      <c r="E20" s="195" t="s">
        <v>210</v>
      </c>
      <c r="F20" s="196"/>
      <c r="G20" s="118"/>
      <c r="H20" s="119"/>
    </row>
    <row r="21" spans="2:8" ht="64.5" customHeight="1" x14ac:dyDescent="0.35">
      <c r="B21" s="115"/>
      <c r="C21" s="193" t="s">
        <v>50</v>
      </c>
      <c r="D21" s="194"/>
      <c r="E21" s="195" t="s">
        <v>168</v>
      </c>
      <c r="F21" s="196"/>
      <c r="G21" s="118"/>
      <c r="H21" s="119"/>
    </row>
    <row r="22" spans="2:8" ht="71.25" customHeight="1" x14ac:dyDescent="0.35">
      <c r="B22" s="115"/>
      <c r="C22" s="193" t="s">
        <v>167</v>
      </c>
      <c r="D22" s="194"/>
      <c r="E22" s="195" t="s">
        <v>169</v>
      </c>
      <c r="F22" s="196"/>
      <c r="G22" s="118"/>
      <c r="H22" s="119"/>
    </row>
    <row r="23" spans="2:8" ht="55.5" customHeight="1" x14ac:dyDescent="0.35">
      <c r="B23" s="115"/>
      <c r="C23" s="200" t="s">
        <v>170</v>
      </c>
      <c r="D23" s="201"/>
      <c r="E23" s="195" t="s">
        <v>171</v>
      </c>
      <c r="F23" s="196"/>
      <c r="G23" s="118"/>
      <c r="H23" s="119"/>
    </row>
    <row r="24" spans="2:8" ht="42" customHeight="1" x14ac:dyDescent="0.35">
      <c r="B24" s="115"/>
      <c r="C24" s="200" t="s">
        <v>48</v>
      </c>
      <c r="D24" s="201"/>
      <c r="E24" s="195" t="s">
        <v>172</v>
      </c>
      <c r="F24" s="196"/>
      <c r="G24" s="118"/>
      <c r="H24" s="119"/>
    </row>
    <row r="25" spans="2:8" ht="59.25" customHeight="1" x14ac:dyDescent="0.35">
      <c r="B25" s="115"/>
      <c r="C25" s="200" t="s">
        <v>160</v>
      </c>
      <c r="D25" s="201"/>
      <c r="E25" s="195" t="s">
        <v>173</v>
      </c>
      <c r="F25" s="196"/>
      <c r="G25" s="118"/>
      <c r="H25" s="119"/>
    </row>
    <row r="26" spans="2:8" ht="23.25" customHeight="1" x14ac:dyDescent="0.35">
      <c r="B26" s="115"/>
      <c r="C26" s="200" t="s">
        <v>12</v>
      </c>
      <c r="D26" s="201"/>
      <c r="E26" s="195" t="s">
        <v>174</v>
      </c>
      <c r="F26" s="196"/>
      <c r="G26" s="118"/>
      <c r="H26" s="119"/>
    </row>
    <row r="27" spans="2:8" ht="30.75" customHeight="1" x14ac:dyDescent="0.35">
      <c r="B27" s="115"/>
      <c r="C27" s="200" t="s">
        <v>178</v>
      </c>
      <c r="D27" s="201"/>
      <c r="E27" s="195" t="s">
        <v>175</v>
      </c>
      <c r="F27" s="196"/>
      <c r="G27" s="118"/>
      <c r="H27" s="119"/>
    </row>
    <row r="28" spans="2:8" ht="35.25" customHeight="1" x14ac:dyDescent="0.35">
      <c r="B28" s="115"/>
      <c r="C28" s="200" t="s">
        <v>179</v>
      </c>
      <c r="D28" s="201"/>
      <c r="E28" s="195" t="s">
        <v>176</v>
      </c>
      <c r="F28" s="196"/>
      <c r="G28" s="118"/>
      <c r="H28" s="119"/>
    </row>
    <row r="29" spans="2:8" ht="33" customHeight="1" x14ac:dyDescent="0.35">
      <c r="B29" s="115"/>
      <c r="C29" s="200" t="s">
        <v>179</v>
      </c>
      <c r="D29" s="201"/>
      <c r="E29" s="195" t="s">
        <v>176</v>
      </c>
      <c r="F29" s="196"/>
      <c r="G29" s="118"/>
      <c r="H29" s="119"/>
    </row>
    <row r="30" spans="2:8" ht="30" customHeight="1" x14ac:dyDescent="0.35">
      <c r="B30" s="115"/>
      <c r="C30" s="200" t="s">
        <v>180</v>
      </c>
      <c r="D30" s="201"/>
      <c r="E30" s="195" t="s">
        <v>177</v>
      </c>
      <c r="F30" s="196"/>
      <c r="G30" s="118"/>
      <c r="H30" s="119"/>
    </row>
    <row r="31" spans="2:8" ht="35.25" customHeight="1" x14ac:dyDescent="0.35">
      <c r="B31" s="115"/>
      <c r="C31" s="200" t="s">
        <v>181</v>
      </c>
      <c r="D31" s="201"/>
      <c r="E31" s="195" t="s">
        <v>182</v>
      </c>
      <c r="F31" s="196"/>
      <c r="G31" s="118"/>
      <c r="H31" s="119"/>
    </row>
    <row r="32" spans="2:8" ht="31.5" customHeight="1" x14ac:dyDescent="0.35">
      <c r="B32" s="115"/>
      <c r="C32" s="200" t="s">
        <v>183</v>
      </c>
      <c r="D32" s="201"/>
      <c r="E32" s="195" t="s">
        <v>184</v>
      </c>
      <c r="F32" s="196"/>
      <c r="G32" s="118"/>
      <c r="H32" s="119"/>
    </row>
    <row r="33" spans="2:8" ht="35.25" customHeight="1" x14ac:dyDescent="0.35">
      <c r="B33" s="115"/>
      <c r="C33" s="200" t="s">
        <v>185</v>
      </c>
      <c r="D33" s="201"/>
      <c r="E33" s="195" t="s">
        <v>186</v>
      </c>
      <c r="F33" s="196"/>
      <c r="G33" s="118"/>
      <c r="H33" s="119"/>
    </row>
    <row r="34" spans="2:8" ht="59.25" customHeight="1" x14ac:dyDescent="0.35">
      <c r="B34" s="115"/>
      <c r="C34" s="200" t="s">
        <v>187</v>
      </c>
      <c r="D34" s="201"/>
      <c r="E34" s="195" t="s">
        <v>188</v>
      </c>
      <c r="F34" s="196"/>
      <c r="G34" s="118"/>
      <c r="H34" s="119"/>
    </row>
    <row r="35" spans="2:8" ht="29.25" customHeight="1" x14ac:dyDescent="0.35">
      <c r="B35" s="115"/>
      <c r="C35" s="200" t="s">
        <v>29</v>
      </c>
      <c r="D35" s="201"/>
      <c r="E35" s="195" t="s">
        <v>189</v>
      </c>
      <c r="F35" s="196"/>
      <c r="G35" s="118"/>
      <c r="H35" s="119"/>
    </row>
    <row r="36" spans="2:8" ht="82.5" customHeight="1" x14ac:dyDescent="0.35">
      <c r="B36" s="115"/>
      <c r="C36" s="200" t="s">
        <v>191</v>
      </c>
      <c r="D36" s="201"/>
      <c r="E36" s="195" t="s">
        <v>190</v>
      </c>
      <c r="F36" s="196"/>
      <c r="G36" s="118"/>
      <c r="H36" s="119"/>
    </row>
    <row r="37" spans="2:8" ht="46.5" customHeight="1" x14ac:dyDescent="0.35">
      <c r="B37" s="115"/>
      <c r="C37" s="200" t="s">
        <v>39</v>
      </c>
      <c r="D37" s="201"/>
      <c r="E37" s="195" t="s">
        <v>192</v>
      </c>
      <c r="F37" s="196"/>
      <c r="G37" s="118"/>
      <c r="H37" s="119"/>
    </row>
    <row r="38" spans="2:8" ht="6.75" customHeight="1" thickBot="1" x14ac:dyDescent="0.4">
      <c r="B38" s="115"/>
      <c r="C38" s="202"/>
      <c r="D38" s="203"/>
      <c r="E38" s="204"/>
      <c r="F38" s="205"/>
      <c r="G38" s="118"/>
      <c r="H38" s="119"/>
    </row>
    <row r="39" spans="2:8" ht="15" thickTop="1" x14ac:dyDescent="0.35">
      <c r="B39" s="115"/>
      <c r="C39" s="116"/>
      <c r="D39" s="116"/>
      <c r="E39" s="117"/>
      <c r="F39" s="117"/>
      <c r="G39" s="118"/>
      <c r="H39" s="119"/>
    </row>
    <row r="40" spans="2:8" ht="21" customHeight="1" x14ac:dyDescent="0.35">
      <c r="B40" s="197" t="s">
        <v>201</v>
      </c>
      <c r="C40" s="198"/>
      <c r="D40" s="198"/>
      <c r="E40" s="198"/>
      <c r="F40" s="198"/>
      <c r="G40" s="198"/>
      <c r="H40" s="199"/>
    </row>
    <row r="41" spans="2:8" ht="20.25" customHeight="1" x14ac:dyDescent="0.35">
      <c r="B41" s="197" t="s">
        <v>202</v>
      </c>
      <c r="C41" s="198"/>
      <c r="D41" s="198"/>
      <c r="E41" s="198"/>
      <c r="F41" s="198"/>
      <c r="G41" s="198"/>
      <c r="H41" s="199"/>
    </row>
    <row r="42" spans="2:8" ht="20.25" customHeight="1" x14ac:dyDescent="0.35">
      <c r="B42" s="197" t="s">
        <v>203</v>
      </c>
      <c r="C42" s="198"/>
      <c r="D42" s="198"/>
      <c r="E42" s="198"/>
      <c r="F42" s="198"/>
      <c r="G42" s="198"/>
      <c r="H42" s="199"/>
    </row>
    <row r="43" spans="2:8" ht="20.25" customHeight="1" x14ac:dyDescent="0.35">
      <c r="B43" s="197" t="s">
        <v>204</v>
      </c>
      <c r="C43" s="198"/>
      <c r="D43" s="198"/>
      <c r="E43" s="198"/>
      <c r="F43" s="198"/>
      <c r="G43" s="198"/>
      <c r="H43" s="199"/>
    </row>
    <row r="44" spans="2:8" x14ac:dyDescent="0.35">
      <c r="B44" s="197" t="s">
        <v>205</v>
      </c>
      <c r="C44" s="198"/>
      <c r="D44" s="198"/>
      <c r="E44" s="198"/>
      <c r="F44" s="198"/>
      <c r="G44" s="198"/>
      <c r="H44" s="199"/>
    </row>
    <row r="45" spans="2:8" ht="15" thickBot="1" x14ac:dyDescent="0.4">
      <c r="B45" s="120"/>
      <c r="C45" s="121"/>
      <c r="D45" s="121"/>
      <c r="E45" s="121"/>
      <c r="F45" s="121"/>
      <c r="G45" s="121"/>
      <c r="H45" s="12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6"/>
  <sheetViews>
    <sheetView tabSelected="1" showWhiteSpace="0" zoomScaleNormal="100" workbookViewId="0">
      <selection activeCell="C76" sqref="C76"/>
    </sheetView>
  </sheetViews>
  <sheetFormatPr baseColWidth="10" defaultColWidth="11.453125" defaultRowHeight="14" x14ac:dyDescent="0.3"/>
  <cols>
    <col min="1" max="1" width="4" style="2" bestFit="1" customWidth="1"/>
    <col min="2" max="2" width="14.1796875" style="2" customWidth="1"/>
    <col min="3" max="3" width="13.1796875" style="2" customWidth="1"/>
    <col min="4" max="4" width="16.1796875" style="2" customWidth="1"/>
    <col min="5" max="5" width="32.453125" style="1" customWidth="1"/>
    <col min="6" max="6" width="19" style="3" customWidth="1"/>
    <col min="7" max="7" width="17.81640625" style="1" customWidth="1"/>
    <col min="8" max="8" width="16.54296875" style="1" customWidth="1"/>
    <col min="9" max="9" width="6.26953125" style="1" bestFit="1" customWidth="1"/>
    <col min="10" max="10" width="27.26953125" style="1" bestFit="1" customWidth="1"/>
    <col min="11" max="11" width="5.7265625" style="1" hidden="1" customWidth="1"/>
    <col min="12" max="12" width="17.54296875" style="1" customWidth="1"/>
    <col min="13" max="13" width="6.26953125" style="1" bestFit="1" customWidth="1"/>
    <col min="14" max="14" width="16" style="1" customWidth="1"/>
    <col min="15" max="15" width="5.81640625" style="1" customWidth="1"/>
    <col min="16" max="16" width="31" style="1" customWidth="1"/>
    <col min="17" max="17" width="15.1796875" style="1" bestFit="1" customWidth="1"/>
    <col min="18" max="18" width="6.81640625" style="1" customWidth="1"/>
    <col min="19" max="19" width="5" style="1" customWidth="1"/>
    <col min="20" max="20" width="5.54296875" style="1" customWidth="1"/>
    <col min="21" max="21" width="7.1796875" style="1" customWidth="1"/>
    <col min="22" max="22" width="6.7265625" style="1" customWidth="1"/>
    <col min="23" max="23" width="7.54296875" style="1" customWidth="1"/>
    <col min="24" max="24" width="0.1796875" style="1" hidden="1" customWidth="1"/>
    <col min="25" max="25" width="8.7265625" style="1" customWidth="1"/>
    <col min="26" max="26" width="10.453125" style="1" customWidth="1"/>
    <col min="27" max="27" width="9.26953125" style="1" customWidth="1"/>
    <col min="28" max="28" width="9.1796875" style="1" customWidth="1"/>
    <col min="29" max="29" width="8.453125" style="1" customWidth="1"/>
    <col min="30" max="30" width="7.26953125" style="1" customWidth="1"/>
    <col min="31" max="31" width="23" style="1" customWidth="1"/>
    <col min="32" max="32" width="18.81640625" style="1" customWidth="1"/>
    <col min="33" max="33" width="16.81640625" style="1" customWidth="1"/>
    <col min="34" max="34" width="14.81640625" style="1" customWidth="1"/>
    <col min="35" max="35" width="18.54296875" style="1" customWidth="1"/>
    <col min="36" max="36" width="21" style="1" customWidth="1"/>
    <col min="37" max="16384" width="11.453125" style="1"/>
  </cols>
  <sheetData>
    <row r="1" spans="1:68" s="132" customFormat="1" ht="18" customHeight="1" thickBot="1" x14ac:dyDescent="0.3">
      <c r="A1" s="271" t="s">
        <v>212</v>
      </c>
      <c r="B1" s="272"/>
      <c r="C1" s="272"/>
      <c r="D1" s="272"/>
      <c r="E1" s="272"/>
      <c r="F1" s="272"/>
      <c r="G1" s="272"/>
      <c r="H1" s="272"/>
      <c r="I1" s="272"/>
      <c r="J1" s="272"/>
      <c r="K1" s="272"/>
      <c r="L1" s="272"/>
      <c r="M1" s="272"/>
      <c r="N1" s="273"/>
      <c r="O1" s="131"/>
      <c r="P1" s="131"/>
      <c r="Q1" s="131"/>
      <c r="R1" s="131"/>
      <c r="S1" s="131"/>
      <c r="T1" s="131"/>
      <c r="U1" s="131"/>
      <c r="V1" s="131"/>
      <c r="W1" s="131"/>
      <c r="X1" s="131"/>
      <c r="Y1" s="131"/>
      <c r="Z1" s="131"/>
      <c r="AA1" s="131"/>
      <c r="AB1" s="131"/>
      <c r="AC1" s="131"/>
      <c r="AD1" s="131"/>
      <c r="AE1" s="131"/>
      <c r="AF1" s="131"/>
      <c r="AG1" s="131"/>
      <c r="AH1" s="131"/>
      <c r="AI1" s="131"/>
      <c r="AJ1" s="131"/>
      <c r="AK1" s="134"/>
      <c r="AL1" s="134"/>
      <c r="AM1" s="134"/>
      <c r="AN1" s="134"/>
      <c r="AO1" s="134"/>
      <c r="AP1" s="134"/>
    </row>
    <row r="2" spans="1:68" s="132" customFormat="1" ht="16" customHeight="1" x14ac:dyDescent="0.25">
      <c r="A2" s="288" t="s">
        <v>215</v>
      </c>
      <c r="B2" s="289"/>
      <c r="C2" s="289"/>
      <c r="D2" s="290"/>
      <c r="E2" s="162" t="s">
        <v>216</v>
      </c>
      <c r="F2" s="288" t="s">
        <v>217</v>
      </c>
      <c r="G2" s="290"/>
      <c r="H2" s="288" t="s">
        <v>213</v>
      </c>
      <c r="I2" s="289"/>
      <c r="J2" s="290"/>
      <c r="K2" s="157"/>
      <c r="L2" s="274"/>
      <c r="M2" s="275"/>
      <c r="N2" s="276"/>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row>
    <row r="3" spans="1:68" s="132" customFormat="1" ht="13" thickBot="1" x14ac:dyDescent="0.3">
      <c r="A3" s="291" t="s">
        <v>211</v>
      </c>
      <c r="B3" s="292"/>
      <c r="C3" s="292"/>
      <c r="D3" s="293"/>
      <c r="E3" s="166" t="s">
        <v>222</v>
      </c>
      <c r="F3" s="291" t="s">
        <v>223</v>
      </c>
      <c r="G3" s="293"/>
      <c r="H3" s="291" t="s">
        <v>214</v>
      </c>
      <c r="I3" s="292"/>
      <c r="J3" s="293"/>
      <c r="K3" s="157"/>
      <c r="L3" s="274"/>
      <c r="M3" s="275"/>
      <c r="N3" s="276"/>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row>
    <row r="4" spans="1:68" s="132" customFormat="1" ht="15" customHeight="1" x14ac:dyDescent="0.25">
      <c r="A4" s="288" t="s">
        <v>218</v>
      </c>
      <c r="B4" s="289"/>
      <c r="C4" s="289"/>
      <c r="D4" s="290"/>
      <c r="E4" s="303" t="s">
        <v>219</v>
      </c>
      <c r="F4" s="303"/>
      <c r="G4" s="303"/>
      <c r="H4" s="288" t="s">
        <v>220</v>
      </c>
      <c r="I4" s="289"/>
      <c r="J4" s="290"/>
      <c r="K4" s="135"/>
      <c r="L4" s="274"/>
      <c r="M4" s="275"/>
      <c r="N4" s="276"/>
      <c r="O4" s="153"/>
      <c r="P4" s="153"/>
      <c r="Q4" s="153"/>
      <c r="R4" s="153"/>
      <c r="S4" s="153"/>
      <c r="T4" s="153"/>
      <c r="U4" s="153"/>
      <c r="V4" s="153"/>
      <c r="W4" s="153"/>
      <c r="X4" s="153"/>
      <c r="Y4" s="153"/>
      <c r="Z4" s="153"/>
      <c r="AA4" s="153"/>
      <c r="AB4" s="153"/>
      <c r="AC4" s="153"/>
      <c r="AD4" s="153"/>
      <c r="AE4" s="153"/>
      <c r="AF4" s="153"/>
      <c r="AG4" s="153"/>
      <c r="AH4" s="153"/>
      <c r="AI4" s="153"/>
      <c r="AJ4" s="155"/>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row>
    <row r="5" spans="1:68" s="132" customFormat="1" ht="13.5" customHeight="1" thickBot="1" x14ac:dyDescent="0.3">
      <c r="A5" s="300"/>
      <c r="B5" s="301"/>
      <c r="C5" s="301"/>
      <c r="D5" s="302"/>
      <c r="E5" s="301"/>
      <c r="F5" s="301"/>
      <c r="G5" s="301"/>
      <c r="H5" s="297"/>
      <c r="I5" s="298"/>
      <c r="J5" s="299"/>
      <c r="K5" s="161"/>
      <c r="L5" s="277"/>
      <c r="M5" s="278"/>
      <c r="N5" s="279"/>
      <c r="O5" s="154"/>
      <c r="P5" s="154"/>
      <c r="Q5" s="154"/>
      <c r="R5" s="154"/>
      <c r="S5" s="154"/>
      <c r="T5" s="154"/>
      <c r="U5" s="154"/>
      <c r="V5" s="154"/>
      <c r="W5" s="154"/>
      <c r="X5" s="154"/>
      <c r="Y5" s="154"/>
      <c r="Z5" s="154"/>
      <c r="AA5" s="154"/>
      <c r="AB5" s="154"/>
      <c r="AC5" s="154"/>
      <c r="AD5" s="154"/>
      <c r="AE5" s="154"/>
      <c r="AF5" s="154"/>
      <c r="AG5" s="154"/>
      <c r="AH5" s="154"/>
      <c r="AI5" s="154"/>
      <c r="AJ5" s="156"/>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row>
    <row r="6" spans="1:68" s="132" customFormat="1" ht="3.5" customHeight="1" thickBot="1" x14ac:dyDescent="0.3">
      <c r="A6" s="280"/>
      <c r="B6" s="280"/>
      <c r="C6" s="280"/>
      <c r="D6" s="280"/>
      <c r="E6" s="280"/>
      <c r="F6" s="280"/>
      <c r="G6" s="280"/>
      <c r="H6" s="280"/>
      <c r="I6" s="280"/>
      <c r="J6" s="280"/>
      <c r="K6" s="280"/>
      <c r="L6" s="280"/>
      <c r="M6" s="280"/>
      <c r="N6" s="280"/>
      <c r="O6" s="158"/>
      <c r="P6" s="158"/>
      <c r="Q6" s="158"/>
      <c r="R6" s="158"/>
      <c r="S6" s="158"/>
      <c r="T6" s="158"/>
      <c r="U6" s="158"/>
      <c r="V6" s="158"/>
      <c r="W6" s="158"/>
      <c r="X6" s="158"/>
      <c r="Y6" s="158"/>
      <c r="Z6" s="158"/>
      <c r="AA6" s="158"/>
      <c r="AB6" s="158"/>
      <c r="AC6" s="158"/>
      <c r="AD6" s="158"/>
      <c r="AE6" s="158"/>
      <c r="AF6" s="158"/>
      <c r="AG6" s="158"/>
      <c r="AH6" s="158"/>
      <c r="AI6" s="158"/>
      <c r="AJ6" s="158"/>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row>
    <row r="7" spans="1:68" s="132" customFormat="1" ht="18.75" customHeight="1" thickBot="1" x14ac:dyDescent="0.3">
      <c r="A7" s="236" t="s">
        <v>43</v>
      </c>
      <c r="B7" s="236"/>
      <c r="C7" s="242"/>
      <c r="D7" s="242"/>
      <c r="E7" s="242"/>
      <c r="F7" s="242"/>
      <c r="G7" s="242"/>
      <c r="H7" s="242"/>
      <c r="I7" s="242"/>
      <c r="J7" s="242"/>
      <c r="K7" s="242"/>
      <c r="L7" s="242"/>
      <c r="M7" s="242"/>
      <c r="N7" s="242"/>
      <c r="O7" s="294"/>
      <c r="P7" s="294"/>
      <c r="Q7" s="29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row>
    <row r="8" spans="1:68" s="132" customFormat="1" ht="21.75" customHeight="1" thickBot="1" x14ac:dyDescent="0.3">
      <c r="A8" s="236" t="s">
        <v>130</v>
      </c>
      <c r="B8" s="236"/>
      <c r="C8" s="242"/>
      <c r="D8" s="242"/>
      <c r="E8" s="242"/>
      <c r="F8" s="242"/>
      <c r="G8" s="242"/>
      <c r="H8" s="242"/>
      <c r="I8" s="242"/>
      <c r="J8" s="242"/>
      <c r="K8" s="242"/>
      <c r="L8" s="242"/>
      <c r="M8" s="242"/>
      <c r="N8" s="242"/>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row>
    <row r="9" spans="1:68" s="132" customFormat="1" ht="22.5" customHeight="1" thickBot="1" x14ac:dyDescent="0.3">
      <c r="A9" s="236" t="s">
        <v>44</v>
      </c>
      <c r="B9" s="236"/>
      <c r="C9" s="243"/>
      <c r="D9" s="243"/>
      <c r="E9" s="243"/>
      <c r="F9" s="243"/>
      <c r="G9" s="243"/>
      <c r="H9" s="243"/>
      <c r="I9" s="243"/>
      <c r="J9" s="243"/>
      <c r="K9" s="243"/>
      <c r="L9" s="243"/>
      <c r="M9" s="243"/>
      <c r="N9" s="243"/>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row>
    <row r="10" spans="1:68" s="132" customFormat="1" ht="4" customHeight="1" x14ac:dyDescent="0.25">
      <c r="A10" s="281"/>
      <c r="B10" s="281"/>
      <c r="C10" s="281"/>
      <c r="D10" s="281"/>
      <c r="E10" s="281"/>
      <c r="F10" s="281"/>
      <c r="G10" s="281"/>
      <c r="H10" s="281"/>
      <c r="I10" s="281"/>
      <c r="J10" s="281"/>
      <c r="K10" s="281"/>
      <c r="L10" s="281"/>
      <c r="M10" s="281"/>
      <c r="N10" s="281"/>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row>
    <row r="11" spans="1:68" s="132" customFormat="1" ht="13" x14ac:dyDescent="0.25">
      <c r="A11" s="232" t="s">
        <v>138</v>
      </c>
      <c r="B11" s="295"/>
      <c r="C11" s="295"/>
      <c r="D11" s="295"/>
      <c r="E11" s="295"/>
      <c r="F11" s="295"/>
      <c r="G11" s="296"/>
      <c r="H11" s="232" t="s">
        <v>139</v>
      </c>
      <c r="I11" s="295"/>
      <c r="J11" s="295"/>
      <c r="K11" s="295"/>
      <c r="L11" s="295"/>
      <c r="M11" s="295"/>
      <c r="N11" s="296"/>
      <c r="O11" s="282" t="s">
        <v>140</v>
      </c>
      <c r="P11" s="283"/>
      <c r="Q11" s="283"/>
      <c r="R11" s="283"/>
      <c r="S11" s="283"/>
      <c r="T11" s="283"/>
      <c r="U11" s="283"/>
      <c r="V11" s="283"/>
      <c r="W11" s="284"/>
      <c r="X11" s="282" t="s">
        <v>141</v>
      </c>
      <c r="Y11" s="283"/>
      <c r="Z11" s="283"/>
      <c r="AA11" s="283"/>
      <c r="AB11" s="283"/>
      <c r="AC11" s="283"/>
      <c r="AD11" s="284"/>
      <c r="AE11" s="282" t="s">
        <v>34</v>
      </c>
      <c r="AF11" s="283"/>
      <c r="AG11" s="283"/>
      <c r="AH11" s="283"/>
      <c r="AI11" s="283"/>
      <c r="AJ11" s="28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row>
    <row r="12" spans="1:68" s="132" customFormat="1" ht="16.5" customHeight="1" x14ac:dyDescent="0.25">
      <c r="A12" s="237" t="s">
        <v>0</v>
      </c>
      <c r="B12" s="234" t="s">
        <v>2</v>
      </c>
      <c r="C12" s="228" t="s">
        <v>3</v>
      </c>
      <c r="D12" s="228" t="s">
        <v>42</v>
      </c>
      <c r="E12" s="239" t="s">
        <v>1</v>
      </c>
      <c r="F12" s="235" t="s">
        <v>50</v>
      </c>
      <c r="G12" s="228" t="s">
        <v>134</v>
      </c>
      <c r="H12" s="230" t="s">
        <v>33</v>
      </c>
      <c r="I12" s="231" t="s">
        <v>5</v>
      </c>
      <c r="J12" s="235" t="s">
        <v>87</v>
      </c>
      <c r="K12" s="235" t="s">
        <v>92</v>
      </c>
      <c r="L12" s="233" t="s">
        <v>45</v>
      </c>
      <c r="M12" s="231" t="s">
        <v>5</v>
      </c>
      <c r="N12" s="228" t="s">
        <v>48</v>
      </c>
      <c r="O12" s="240" t="s">
        <v>11</v>
      </c>
      <c r="P12" s="229" t="s">
        <v>160</v>
      </c>
      <c r="Q12" s="235" t="s">
        <v>12</v>
      </c>
      <c r="R12" s="229" t="s">
        <v>8</v>
      </c>
      <c r="S12" s="229"/>
      <c r="T12" s="229"/>
      <c r="U12" s="229"/>
      <c r="V12" s="229"/>
      <c r="W12" s="229"/>
      <c r="X12" s="227" t="s">
        <v>137</v>
      </c>
      <c r="Y12" s="227" t="s">
        <v>46</v>
      </c>
      <c r="Z12" s="227" t="s">
        <v>5</v>
      </c>
      <c r="AA12" s="227" t="s">
        <v>47</v>
      </c>
      <c r="AB12" s="227" t="s">
        <v>5</v>
      </c>
      <c r="AC12" s="227" t="s">
        <v>49</v>
      </c>
      <c r="AD12" s="240" t="s">
        <v>29</v>
      </c>
      <c r="AE12" s="229" t="s">
        <v>34</v>
      </c>
      <c r="AF12" s="229" t="s">
        <v>35</v>
      </c>
      <c r="AG12" s="229" t="s">
        <v>36</v>
      </c>
      <c r="AH12" s="229" t="s">
        <v>38</v>
      </c>
      <c r="AI12" s="229" t="s">
        <v>37</v>
      </c>
      <c r="AJ12" s="229" t="s">
        <v>39</v>
      </c>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row>
    <row r="13" spans="1:68" s="137" customFormat="1" ht="94.5" customHeight="1" x14ac:dyDescent="0.35">
      <c r="A13" s="238"/>
      <c r="B13" s="234"/>
      <c r="C13" s="229"/>
      <c r="D13" s="229"/>
      <c r="E13" s="234"/>
      <c r="F13" s="228"/>
      <c r="G13" s="229"/>
      <c r="H13" s="228"/>
      <c r="I13" s="232"/>
      <c r="J13" s="228"/>
      <c r="K13" s="228"/>
      <c r="L13" s="232"/>
      <c r="M13" s="232"/>
      <c r="N13" s="229"/>
      <c r="O13" s="241"/>
      <c r="P13" s="229"/>
      <c r="Q13" s="228"/>
      <c r="R13" s="159" t="s">
        <v>13</v>
      </c>
      <c r="S13" s="159" t="s">
        <v>17</v>
      </c>
      <c r="T13" s="159" t="s">
        <v>28</v>
      </c>
      <c r="U13" s="159" t="s">
        <v>18</v>
      </c>
      <c r="V13" s="159" t="s">
        <v>21</v>
      </c>
      <c r="W13" s="159" t="s">
        <v>24</v>
      </c>
      <c r="X13" s="227"/>
      <c r="Y13" s="227"/>
      <c r="Z13" s="227"/>
      <c r="AA13" s="227"/>
      <c r="AB13" s="227"/>
      <c r="AC13" s="227"/>
      <c r="AD13" s="241"/>
      <c r="AE13" s="229"/>
      <c r="AF13" s="229"/>
      <c r="AG13" s="229"/>
      <c r="AH13" s="229"/>
      <c r="AI13" s="229"/>
      <c r="AJ13" s="229"/>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row>
    <row r="14" spans="1:68" s="133" customFormat="1" ht="167.25" customHeight="1" x14ac:dyDescent="0.35">
      <c r="A14" s="163">
        <v>1</v>
      </c>
      <c r="B14" s="206"/>
      <c r="C14" s="206"/>
      <c r="D14" s="206"/>
      <c r="E14" s="215"/>
      <c r="F14" s="206"/>
      <c r="G14" s="209"/>
      <c r="H14" s="212" t="str">
        <f>IF(G14&lt;=0,"",IF(G14&lt;=2,"Muy Baja",IF(G14&lt;=24,"Baja",IF(G14&lt;=500,"Media",IF(G14&lt;=5000,"Alta","Muy Alta")))))</f>
        <v/>
      </c>
      <c r="I14" s="221" t="str">
        <f>IF(H14="","",IF(H14="Muy Baja",0.2,IF(H14="Baja",0.4,IF(H14="Media",0.6,IF(H14="Alta",0.8,IF(H14="Muy Alta",1,))))))</f>
        <v/>
      </c>
      <c r="J14" s="224"/>
      <c r="K14" s="221">
        <f>IF(NOT(ISERROR(MATCH(J14,'Tabla Impacto'!$B$221:$B$223,0))),'Tabla Impacto'!$F$223&amp;"Por favor no seleccionar los criterios de impacto(Afectación Económica o presupuestal y Pérdida Reputacional)",J14)</f>
        <v>0</v>
      </c>
      <c r="L14" s="212" t="str">
        <f>IF(OR(K14='Tabla Impacto'!$C$11,K14='Tabla Impacto'!$D$11),"Leve",IF(OR(K14='Tabla Impacto'!$C$12,K14='Tabla Impacto'!$D$12),"Menor",IF(OR(K14='Tabla Impacto'!$C$13,K14='Tabla Impacto'!$D$13),"Moderado",IF(OR(K14='Tabla Impacto'!$C$14,K14='Tabla Impacto'!$D$14),"Mayor",IF(OR(K14='Tabla Impacto'!$C$15,K14='Tabla Impacto'!$D$15),"Catastrófico","")))))</f>
        <v/>
      </c>
      <c r="M14" s="221" t="str">
        <f>IF(L14="","",IF(L14="Leve",0.2,IF(L14="Menor",0.4,IF(L14="Moderado",0.6,IF(L14="Mayor",0.8,IF(L14="Catastrófico",1,))))))</f>
        <v/>
      </c>
      <c r="N14" s="218" t="str">
        <f>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
      </c>
      <c r="O14" s="138">
        <v>1</v>
      </c>
      <c r="P14" s="130"/>
      <c r="Q14" s="139" t="str">
        <f>IF(OR(R14="Preventivo",R14="Detectivo"),"Probabilidad",IF(R14="Correctivo","Impacto",""))</f>
        <v/>
      </c>
      <c r="R14" s="140"/>
      <c r="S14" s="140"/>
      <c r="T14" s="141" t="str">
        <f>IF(AND(R14="Preventivo",S14="Automático"),"50%",IF(AND(R14="Preventivo",S14="Manual"),"40%",IF(AND(R14="Detectivo",S14="Automático"),"40%",IF(AND(R14="Detectivo",S14="Manual"),"30%",IF(AND(R14="Correctivo",S14="Automático"),"35%",IF(AND(R14="Correctivo",S14="Manual"),"25%",""))))))</f>
        <v/>
      </c>
      <c r="U14" s="140"/>
      <c r="V14" s="140"/>
      <c r="W14" s="140"/>
      <c r="X14" s="142" t="str">
        <f>IFERROR(IF(Q14="Probabilidad",(I14-(+I14*T14)),IF(Q14="Impacto",I14,"")),"")</f>
        <v/>
      </c>
      <c r="Y14" s="143" t="str">
        <f>IFERROR(IF(X14="","",IF(X14&lt;=0.2,"Muy Baja",IF(X14&lt;=0.4,"Baja",IF(X14&lt;=0.6,"Media",IF(X14&lt;=0.8,"Alta","Muy Alta"))))),"")</f>
        <v/>
      </c>
      <c r="Z14" s="144" t="str">
        <f>+X14</f>
        <v/>
      </c>
      <c r="AA14" s="143" t="str">
        <f>IFERROR(IF(AB14="","",IF(AB14&lt;=0.2,"Leve",IF(AB14&lt;=0.4,"Menor",IF(AB14&lt;=0.6,"Moderado",IF(AB14&lt;=0.8,"Mayor","Catastrófico"))))),"")</f>
        <v/>
      </c>
      <c r="AB14" s="144" t="str">
        <f>IFERROR(IF(Q14="Impacto",(M14-(+M14*T14)),IF(Q14="Probabilidad",M14,"")),"")</f>
        <v/>
      </c>
      <c r="AC14" s="145"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46"/>
      <c r="AE14" s="147"/>
      <c r="AF14" s="148"/>
      <c r="AG14" s="149"/>
      <c r="AH14" s="149"/>
      <c r="AI14" s="147"/>
      <c r="AJ14" s="148"/>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row>
    <row r="15" spans="1:68" s="132" customFormat="1" ht="151.5" customHeight="1" x14ac:dyDescent="0.25">
      <c r="A15" s="164"/>
      <c r="B15" s="207"/>
      <c r="C15" s="207"/>
      <c r="D15" s="207"/>
      <c r="E15" s="216"/>
      <c r="F15" s="207"/>
      <c r="G15" s="210"/>
      <c r="H15" s="213"/>
      <c r="I15" s="222"/>
      <c r="J15" s="225"/>
      <c r="K15" s="222">
        <f>IF(NOT(ISERROR(MATCH(J15,_xlfn.ANCHORARRAY(E26),0))),I28&amp;"Por favor no seleccionar los criterios de impacto",J15)</f>
        <v>0</v>
      </c>
      <c r="L15" s="213"/>
      <c r="M15" s="222"/>
      <c r="N15" s="219"/>
      <c r="O15" s="138">
        <v>2</v>
      </c>
      <c r="P15" s="130"/>
      <c r="Q15" s="139" t="str">
        <f>IF(OR(R15="Preventivo",R15="Detectivo"),"Probabilidad",IF(R15="Correctivo","Impacto",""))</f>
        <v/>
      </c>
      <c r="R15" s="140"/>
      <c r="S15" s="140"/>
      <c r="T15" s="141" t="str">
        <f t="shared" ref="T15:T19" si="0">IF(AND(R15="Preventivo",S15="Automático"),"50%",IF(AND(R15="Preventivo",S15="Manual"),"40%",IF(AND(R15="Detectivo",S15="Automático"),"40%",IF(AND(R15="Detectivo",S15="Manual"),"30%",IF(AND(R15="Correctivo",S15="Automático"),"35%",IF(AND(R15="Correctivo",S15="Manual"),"25%",""))))))</f>
        <v/>
      </c>
      <c r="U15" s="140"/>
      <c r="V15" s="140"/>
      <c r="W15" s="140"/>
      <c r="X15" s="142" t="str">
        <f>IFERROR(IF(AND(Q14="Probabilidad",Q15="Probabilidad"),(Z14-(+Z14*T15)),IF(Q15="Probabilidad",(I14-(+I14*T15)),IF(Q15="Impacto",Z14,""))),"")</f>
        <v/>
      </c>
      <c r="Y15" s="143" t="str">
        <f t="shared" ref="Y15:Y73" si="1">IFERROR(IF(X15="","",IF(X15&lt;=0.2,"Muy Baja",IF(X15&lt;=0.4,"Baja",IF(X15&lt;=0.6,"Media",IF(X15&lt;=0.8,"Alta","Muy Alta"))))),"")</f>
        <v/>
      </c>
      <c r="Z15" s="144" t="str">
        <f t="shared" ref="Z15:Z19" si="2">+X15</f>
        <v/>
      </c>
      <c r="AA15" s="143" t="str">
        <f t="shared" ref="AA15:AA73" si="3">IFERROR(IF(AB15="","",IF(AB15&lt;=0.2,"Leve",IF(AB15&lt;=0.4,"Menor",IF(AB15&lt;=0.6,"Moderado",IF(AB15&lt;=0.8,"Mayor","Catastrófico"))))),"")</f>
        <v/>
      </c>
      <c r="AB15" s="144" t="str">
        <f>IFERROR(IF(AND(Q14="Impacto",Q15="Impacto"),(AB14-(+AB14*T15)),IF(Q15="Impacto",($M$14-(+$M$14*T15)),IF(Q15="Probabilidad",AB14,""))),"")</f>
        <v/>
      </c>
      <c r="AC15" s="145" t="str">
        <f t="shared" ref="AC15:AC19" si="4">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46"/>
      <c r="AE15" s="147"/>
      <c r="AF15" s="148"/>
      <c r="AG15" s="149"/>
      <c r="AH15" s="149"/>
      <c r="AI15" s="147"/>
      <c r="AJ15" s="148"/>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row>
    <row r="16" spans="1:68" s="132" customFormat="1" ht="151.5" customHeight="1" x14ac:dyDescent="0.25">
      <c r="A16" s="164"/>
      <c r="B16" s="207"/>
      <c r="C16" s="207"/>
      <c r="D16" s="207"/>
      <c r="E16" s="216"/>
      <c r="F16" s="207"/>
      <c r="G16" s="210"/>
      <c r="H16" s="213"/>
      <c r="I16" s="222"/>
      <c r="J16" s="225"/>
      <c r="K16" s="222">
        <f>IF(NOT(ISERROR(MATCH(J16,_xlfn.ANCHORARRAY(E27),0))),I29&amp;"Por favor no seleccionar los criterios de impacto",J16)</f>
        <v>0</v>
      </c>
      <c r="L16" s="213"/>
      <c r="M16" s="222"/>
      <c r="N16" s="219"/>
      <c r="O16" s="138">
        <v>3</v>
      </c>
      <c r="P16" s="151"/>
      <c r="Q16" s="139" t="str">
        <f>IF(OR(R16="Preventivo",R16="Detectivo"),"Probabilidad",IF(R16="Correctivo","Impacto",""))</f>
        <v/>
      </c>
      <c r="R16" s="140"/>
      <c r="S16" s="140"/>
      <c r="T16" s="141" t="str">
        <f t="shared" si="0"/>
        <v/>
      </c>
      <c r="U16" s="140"/>
      <c r="V16" s="140"/>
      <c r="W16" s="140"/>
      <c r="X16" s="142" t="str">
        <f>IFERROR(IF(AND(Q15="Probabilidad",Q16="Probabilidad"),(Z15-(+Z15*T16)),IF(AND(Q15="Impacto",Q16="Probabilidad"),(Z14-(+Z14*T16)),IF(Q16="Impacto",Z15,""))),"")</f>
        <v/>
      </c>
      <c r="Y16" s="143" t="str">
        <f t="shared" si="1"/>
        <v/>
      </c>
      <c r="Z16" s="144" t="str">
        <f t="shared" si="2"/>
        <v/>
      </c>
      <c r="AA16" s="143" t="str">
        <f t="shared" si="3"/>
        <v/>
      </c>
      <c r="AB16" s="144" t="str">
        <f>IFERROR(IF(AND(Q15="Impacto",Q16="Impacto"),(AB15-(+AB15*T16)),IF(AND(Q15="Probabilidad",Q16="Impacto"),(AB14-(+AB14*T16)),IF(Q16="Probabilidad",AB15,""))),"")</f>
        <v/>
      </c>
      <c r="AC16" s="145" t="str">
        <f t="shared" si="4"/>
        <v/>
      </c>
      <c r="AD16" s="146"/>
      <c r="AE16" s="147"/>
      <c r="AF16" s="148"/>
      <c r="AG16" s="149"/>
      <c r="AH16" s="149"/>
      <c r="AI16" s="147"/>
      <c r="AJ16" s="148"/>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row>
    <row r="17" spans="1:68" s="132" customFormat="1" ht="151.5" customHeight="1" x14ac:dyDescent="0.25">
      <c r="A17" s="164"/>
      <c r="B17" s="207"/>
      <c r="C17" s="207"/>
      <c r="D17" s="207"/>
      <c r="E17" s="216"/>
      <c r="F17" s="207"/>
      <c r="G17" s="210"/>
      <c r="H17" s="213"/>
      <c r="I17" s="222"/>
      <c r="J17" s="225"/>
      <c r="K17" s="222">
        <f>IF(NOT(ISERROR(MATCH(J17,_xlfn.ANCHORARRAY(E28),0))),I30&amp;"Por favor no seleccionar los criterios de impacto",J17)</f>
        <v>0</v>
      </c>
      <c r="L17" s="213"/>
      <c r="M17" s="222"/>
      <c r="N17" s="219"/>
      <c r="O17" s="138">
        <v>4</v>
      </c>
      <c r="P17" s="130"/>
      <c r="Q17" s="139" t="str">
        <f t="shared" ref="Q17:Q19" si="5">IF(OR(R17="Preventivo",R17="Detectivo"),"Probabilidad",IF(R17="Correctivo","Impacto",""))</f>
        <v/>
      </c>
      <c r="R17" s="140"/>
      <c r="S17" s="140"/>
      <c r="T17" s="141" t="str">
        <f t="shared" si="0"/>
        <v/>
      </c>
      <c r="U17" s="140"/>
      <c r="V17" s="140"/>
      <c r="W17" s="140"/>
      <c r="X17" s="142" t="str">
        <f t="shared" ref="X17:X19" si="6">IFERROR(IF(AND(Q16="Probabilidad",Q17="Probabilidad"),(Z16-(+Z16*T17)),IF(AND(Q16="Impacto",Q17="Probabilidad"),(Z15-(+Z15*T17)),IF(Q17="Impacto",Z16,""))),"")</f>
        <v/>
      </c>
      <c r="Y17" s="143" t="str">
        <f t="shared" si="1"/>
        <v/>
      </c>
      <c r="Z17" s="144" t="str">
        <f t="shared" si="2"/>
        <v/>
      </c>
      <c r="AA17" s="143" t="str">
        <f t="shared" si="3"/>
        <v/>
      </c>
      <c r="AB17" s="144" t="str">
        <f t="shared" ref="AB17:AB19" si="7">IFERROR(IF(AND(Q16="Impacto",Q17="Impacto"),(AB16-(+AB16*T17)),IF(AND(Q16="Probabilidad",Q17="Impacto"),(AB15-(+AB15*T17)),IF(Q17="Probabilidad",AB16,""))),"")</f>
        <v/>
      </c>
      <c r="AC17" s="145" t="str">
        <f>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46"/>
      <c r="AE17" s="147"/>
      <c r="AF17" s="148"/>
      <c r="AG17" s="149"/>
      <c r="AH17" s="149"/>
      <c r="AI17" s="147"/>
      <c r="AJ17" s="148"/>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row>
    <row r="18" spans="1:68" s="132" customFormat="1" ht="151.5" customHeight="1" x14ac:dyDescent="0.25">
      <c r="A18" s="164"/>
      <c r="B18" s="207"/>
      <c r="C18" s="207"/>
      <c r="D18" s="207"/>
      <c r="E18" s="216"/>
      <c r="F18" s="207"/>
      <c r="G18" s="210"/>
      <c r="H18" s="213"/>
      <c r="I18" s="222"/>
      <c r="J18" s="225"/>
      <c r="K18" s="222">
        <f>IF(NOT(ISERROR(MATCH(J18,_xlfn.ANCHORARRAY(E29),0))),I31&amp;"Por favor no seleccionar los criterios de impacto",J18)</f>
        <v>0</v>
      </c>
      <c r="L18" s="213"/>
      <c r="M18" s="222"/>
      <c r="N18" s="219"/>
      <c r="O18" s="138">
        <v>5</v>
      </c>
      <c r="P18" s="130"/>
      <c r="Q18" s="139" t="str">
        <f t="shared" si="5"/>
        <v/>
      </c>
      <c r="R18" s="140"/>
      <c r="S18" s="140"/>
      <c r="T18" s="141" t="str">
        <f t="shared" si="0"/>
        <v/>
      </c>
      <c r="U18" s="140"/>
      <c r="V18" s="140"/>
      <c r="W18" s="140"/>
      <c r="X18" s="142" t="str">
        <f t="shared" si="6"/>
        <v/>
      </c>
      <c r="Y18" s="143" t="str">
        <f t="shared" si="1"/>
        <v/>
      </c>
      <c r="Z18" s="144" t="str">
        <f t="shared" si="2"/>
        <v/>
      </c>
      <c r="AA18" s="143" t="str">
        <f t="shared" si="3"/>
        <v/>
      </c>
      <c r="AB18" s="144" t="str">
        <f t="shared" si="7"/>
        <v/>
      </c>
      <c r="AC18" s="145" t="str">
        <f t="shared" si="4"/>
        <v/>
      </c>
      <c r="AD18" s="146"/>
      <c r="AE18" s="147"/>
      <c r="AF18" s="148"/>
      <c r="AG18" s="149"/>
      <c r="AH18" s="149"/>
      <c r="AI18" s="147"/>
      <c r="AJ18" s="148"/>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row>
    <row r="19" spans="1:68" s="132" customFormat="1" ht="151.5" customHeight="1" x14ac:dyDescent="0.25">
      <c r="A19" s="165"/>
      <c r="B19" s="208"/>
      <c r="C19" s="208"/>
      <c r="D19" s="208"/>
      <c r="E19" s="217"/>
      <c r="F19" s="208"/>
      <c r="G19" s="211"/>
      <c r="H19" s="214"/>
      <c r="I19" s="223"/>
      <c r="J19" s="226"/>
      <c r="K19" s="223">
        <f>IF(NOT(ISERROR(MATCH(J19,_xlfn.ANCHORARRAY(E30),0))),I32&amp;"Por favor no seleccionar los criterios de impacto",J19)</f>
        <v>0</v>
      </c>
      <c r="L19" s="214"/>
      <c r="M19" s="223"/>
      <c r="N19" s="220"/>
      <c r="O19" s="138">
        <v>6</v>
      </c>
      <c r="P19" s="130"/>
      <c r="Q19" s="139" t="str">
        <f t="shared" si="5"/>
        <v/>
      </c>
      <c r="R19" s="140"/>
      <c r="S19" s="140"/>
      <c r="T19" s="141" t="str">
        <f t="shared" si="0"/>
        <v/>
      </c>
      <c r="U19" s="140"/>
      <c r="V19" s="140"/>
      <c r="W19" s="140"/>
      <c r="X19" s="142" t="str">
        <f t="shared" si="6"/>
        <v/>
      </c>
      <c r="Y19" s="143" t="str">
        <f t="shared" si="1"/>
        <v/>
      </c>
      <c r="Z19" s="144" t="str">
        <f t="shared" si="2"/>
        <v/>
      </c>
      <c r="AA19" s="143" t="str">
        <f t="shared" si="3"/>
        <v/>
      </c>
      <c r="AB19" s="144" t="str">
        <f t="shared" si="7"/>
        <v/>
      </c>
      <c r="AC19" s="145" t="str">
        <f t="shared" si="4"/>
        <v/>
      </c>
      <c r="AD19" s="146"/>
      <c r="AE19" s="147"/>
      <c r="AF19" s="148"/>
      <c r="AG19" s="149"/>
      <c r="AH19" s="149"/>
      <c r="AI19" s="147"/>
      <c r="AJ19" s="148"/>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row>
    <row r="20" spans="1:68" s="132" customFormat="1" ht="151.5" customHeight="1" x14ac:dyDescent="0.25">
      <c r="A20" s="160">
        <v>2</v>
      </c>
      <c r="B20" s="206"/>
      <c r="C20" s="206"/>
      <c r="D20" s="206"/>
      <c r="E20" s="215"/>
      <c r="F20" s="206"/>
      <c r="G20" s="209"/>
      <c r="H20" s="212" t="str">
        <f>IF(G20&lt;=0,"",IF(G20&lt;=2,"Muy Baja",IF(G20&lt;=24,"Baja",IF(G20&lt;=500,"Media",IF(G20&lt;=5000,"Alta","Muy Alta")))))</f>
        <v/>
      </c>
      <c r="I20" s="221" t="str">
        <f>IF(H20="","",IF(H20="Muy Baja",0.2,IF(H20="Baja",0.4,IF(H20="Media",0.6,IF(H20="Alta",0.8,IF(H20="Muy Alta",1,))))))</f>
        <v/>
      </c>
      <c r="J20" s="224"/>
      <c r="K20" s="221">
        <f>IF(NOT(ISERROR(MATCH(J20,'Tabla Impacto'!$B$221:$B$223,0))),'Tabla Impacto'!$F$223&amp;"Por favor no seleccionar los criterios de impacto(Afectación Económica o presupuestal y Pérdida Reputacional)",J20)</f>
        <v>0</v>
      </c>
      <c r="L20" s="212" t="str">
        <f>IF(OR(K20='Tabla Impacto'!$C$11,K20='Tabla Impacto'!$D$11),"Leve",IF(OR(K20='Tabla Impacto'!$C$12,K20='Tabla Impacto'!$D$12),"Menor",IF(OR(K20='Tabla Impacto'!$C$13,K20='Tabla Impacto'!$D$13),"Moderado",IF(OR(K20='Tabla Impacto'!$C$14,K20='Tabla Impacto'!$D$14),"Mayor",IF(OR(K20='Tabla Impacto'!$C$15,K20='Tabla Impacto'!$D$15),"Catastrófico","")))))</f>
        <v/>
      </c>
      <c r="M20" s="221" t="str">
        <f>IF(L20="","",IF(L20="Leve",0.2,IF(L20="Menor",0.4,IF(L20="Moderado",0.6,IF(L20="Mayor",0.8,IF(L20="Catastrófico",1,))))))</f>
        <v/>
      </c>
      <c r="N20" s="218"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
      </c>
      <c r="O20" s="138">
        <v>1</v>
      </c>
      <c r="P20" s="130"/>
      <c r="Q20" s="139" t="str">
        <f>IF(OR(R20="Preventivo",R20="Detectivo"),"Probabilidad",IF(R20="Correctivo","Impacto",""))</f>
        <v/>
      </c>
      <c r="R20" s="140"/>
      <c r="S20" s="140"/>
      <c r="T20" s="141" t="str">
        <f>IF(AND(R20="Preventivo",S20="Automático"),"50%",IF(AND(R20="Preventivo",S20="Manual"),"40%",IF(AND(R20="Detectivo",S20="Automático"),"40%",IF(AND(R20="Detectivo",S20="Manual"),"30%",IF(AND(R20="Correctivo",S20="Automático"),"35%",IF(AND(R20="Correctivo",S20="Manual"),"25%",""))))))</f>
        <v/>
      </c>
      <c r="U20" s="140"/>
      <c r="V20" s="140"/>
      <c r="W20" s="140"/>
      <c r="X20" s="142" t="str">
        <f>IFERROR(IF(Q20="Probabilidad",(I20-(+I20*T20)),IF(Q20="Impacto",I20,"")),"")</f>
        <v/>
      </c>
      <c r="Y20" s="143" t="str">
        <f>IFERROR(IF(X20="","",IF(X20&lt;=0.2,"Muy Baja",IF(X20&lt;=0.4,"Baja",IF(X20&lt;=0.6,"Media",IF(X20&lt;=0.8,"Alta","Muy Alta"))))),"")</f>
        <v/>
      </c>
      <c r="Z20" s="144" t="str">
        <f>+X20</f>
        <v/>
      </c>
      <c r="AA20" s="143" t="str">
        <f>IFERROR(IF(AB20="","",IF(AB20&lt;=0.2,"Leve",IF(AB20&lt;=0.4,"Menor",IF(AB20&lt;=0.6,"Moderado",IF(AB20&lt;=0.8,"Mayor","Catastrófico"))))),"")</f>
        <v/>
      </c>
      <c r="AB20" s="144" t="str">
        <f>IFERROR(IF(Q20="Impacto",(M20-(+M20*T20)),IF(Q20="Probabilidad",M20,"")),"")</f>
        <v/>
      </c>
      <c r="AC20" s="145"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46"/>
      <c r="AE20" s="147"/>
      <c r="AF20" s="148"/>
      <c r="AG20" s="149"/>
      <c r="AH20" s="149"/>
      <c r="AI20" s="147"/>
      <c r="AJ20" s="148"/>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row>
    <row r="21" spans="1:68" s="132" customFormat="1" ht="151.5" customHeight="1" x14ac:dyDescent="0.25">
      <c r="A21" s="164"/>
      <c r="B21" s="207"/>
      <c r="C21" s="207"/>
      <c r="D21" s="207"/>
      <c r="E21" s="216"/>
      <c r="F21" s="207"/>
      <c r="G21" s="210"/>
      <c r="H21" s="213"/>
      <c r="I21" s="222"/>
      <c r="J21" s="225"/>
      <c r="K21" s="222">
        <f>IF(NOT(ISERROR(MATCH(J21,_xlfn.ANCHORARRAY(E32),0))),I34&amp;"Por favor no seleccionar los criterios de impacto",J21)</f>
        <v>0</v>
      </c>
      <c r="L21" s="213"/>
      <c r="M21" s="222"/>
      <c r="N21" s="219"/>
      <c r="O21" s="138">
        <v>2</v>
      </c>
      <c r="P21" s="130"/>
      <c r="Q21" s="139" t="str">
        <f>IF(OR(R21="Preventivo",R21="Detectivo"),"Probabilidad",IF(R21="Correctivo","Impacto",""))</f>
        <v/>
      </c>
      <c r="R21" s="140"/>
      <c r="S21" s="140"/>
      <c r="T21" s="141" t="str">
        <f t="shared" ref="T21:T25" si="8">IF(AND(R21="Preventivo",S21="Automático"),"50%",IF(AND(R21="Preventivo",S21="Manual"),"40%",IF(AND(R21="Detectivo",S21="Automático"),"40%",IF(AND(R21="Detectivo",S21="Manual"),"30%",IF(AND(R21="Correctivo",S21="Automático"),"35%",IF(AND(R21="Correctivo",S21="Manual"),"25%",""))))))</f>
        <v/>
      </c>
      <c r="U21" s="140"/>
      <c r="V21" s="140"/>
      <c r="W21" s="140"/>
      <c r="X21" s="142" t="str">
        <f>IFERROR(IF(AND(Q20="Probabilidad",Q21="Probabilidad"),(Z20-(+Z20*T21)),IF(Q21="Probabilidad",(I20-(+I20*T21)),IF(Q21="Impacto",Z20,""))),"")</f>
        <v/>
      </c>
      <c r="Y21" s="143" t="str">
        <f t="shared" si="1"/>
        <v/>
      </c>
      <c r="Z21" s="144" t="str">
        <f t="shared" ref="Z21:Z25" si="9">+X21</f>
        <v/>
      </c>
      <c r="AA21" s="143" t="str">
        <f t="shared" si="3"/>
        <v/>
      </c>
      <c r="AB21" s="144" t="str">
        <f>IFERROR(IF(AND(Q20="Impacto",Q21="Impacto"),(AB14-(+AB14*T21)),IF(Q21="Impacto",($M$20-(+$M$20*T21)),IF(Q21="Probabilidad",AB14,""))),"")</f>
        <v/>
      </c>
      <c r="AC21" s="145" t="str">
        <f t="shared" ref="AC21:AC22" si="10">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46"/>
      <c r="AE21" s="147"/>
      <c r="AF21" s="148"/>
      <c r="AG21" s="149"/>
      <c r="AH21" s="149"/>
      <c r="AI21" s="147"/>
      <c r="AJ21" s="148"/>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row>
    <row r="22" spans="1:68" s="132" customFormat="1" ht="151.5" customHeight="1" x14ac:dyDescent="0.25">
      <c r="A22" s="164"/>
      <c r="B22" s="207"/>
      <c r="C22" s="207"/>
      <c r="D22" s="207"/>
      <c r="E22" s="216"/>
      <c r="F22" s="207"/>
      <c r="G22" s="210"/>
      <c r="H22" s="213"/>
      <c r="I22" s="222"/>
      <c r="J22" s="225"/>
      <c r="K22" s="222">
        <f>IF(NOT(ISERROR(MATCH(J22,_xlfn.ANCHORARRAY(E33),0))),I35&amp;"Por favor no seleccionar los criterios de impacto",J22)</f>
        <v>0</v>
      </c>
      <c r="L22" s="213"/>
      <c r="M22" s="222"/>
      <c r="N22" s="219"/>
      <c r="O22" s="138">
        <v>3</v>
      </c>
      <c r="P22" s="151"/>
      <c r="Q22" s="139" t="str">
        <f>IF(OR(R22="Preventivo",R22="Detectivo"),"Probabilidad",IF(R22="Correctivo","Impacto",""))</f>
        <v/>
      </c>
      <c r="R22" s="140"/>
      <c r="S22" s="140"/>
      <c r="T22" s="141" t="str">
        <f t="shared" si="8"/>
        <v/>
      </c>
      <c r="U22" s="140"/>
      <c r="V22" s="140"/>
      <c r="W22" s="140"/>
      <c r="X22" s="142" t="str">
        <f>IFERROR(IF(AND(Q21="Probabilidad",Q22="Probabilidad"),(Z21-(+Z21*T22)),IF(AND(Q21="Impacto",Q22="Probabilidad"),(Z20-(+Z20*T22)),IF(Q22="Impacto",Z21,""))),"")</f>
        <v/>
      </c>
      <c r="Y22" s="143" t="str">
        <f t="shared" si="1"/>
        <v/>
      </c>
      <c r="Z22" s="144" t="str">
        <f t="shared" si="9"/>
        <v/>
      </c>
      <c r="AA22" s="143" t="str">
        <f t="shared" si="3"/>
        <v/>
      </c>
      <c r="AB22" s="144" t="str">
        <f>IFERROR(IF(AND(Q21="Impacto",Q22="Impacto"),(AB21-(+AB21*T22)),IF(AND(Q21="Probabilidad",Q22="Impacto"),(AB20-(+AB20*T22)),IF(Q22="Probabilidad",AB21,""))),"")</f>
        <v/>
      </c>
      <c r="AC22" s="145" t="str">
        <f t="shared" si="10"/>
        <v/>
      </c>
      <c r="AD22" s="146"/>
      <c r="AE22" s="147"/>
      <c r="AF22" s="148"/>
      <c r="AG22" s="149"/>
      <c r="AH22" s="149"/>
      <c r="AI22" s="147"/>
      <c r="AJ22" s="148"/>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row>
    <row r="23" spans="1:68" s="132" customFormat="1" ht="151.5" customHeight="1" x14ac:dyDescent="0.25">
      <c r="A23" s="164"/>
      <c r="B23" s="207"/>
      <c r="C23" s="207"/>
      <c r="D23" s="207"/>
      <c r="E23" s="216"/>
      <c r="F23" s="207"/>
      <c r="G23" s="210"/>
      <c r="H23" s="213"/>
      <c r="I23" s="222"/>
      <c r="J23" s="225"/>
      <c r="K23" s="222">
        <f>IF(NOT(ISERROR(MATCH(J23,_xlfn.ANCHORARRAY(E34),0))),I36&amp;"Por favor no seleccionar los criterios de impacto",J23)</f>
        <v>0</v>
      </c>
      <c r="L23" s="213"/>
      <c r="M23" s="222"/>
      <c r="N23" s="219"/>
      <c r="O23" s="138">
        <v>4</v>
      </c>
      <c r="P23" s="130"/>
      <c r="Q23" s="139" t="str">
        <f t="shared" ref="Q23:Q25" si="11">IF(OR(R23="Preventivo",R23="Detectivo"),"Probabilidad",IF(R23="Correctivo","Impacto",""))</f>
        <v/>
      </c>
      <c r="R23" s="140"/>
      <c r="S23" s="140"/>
      <c r="T23" s="141" t="str">
        <f t="shared" si="8"/>
        <v/>
      </c>
      <c r="U23" s="140"/>
      <c r="V23" s="140"/>
      <c r="W23" s="140"/>
      <c r="X23" s="142" t="str">
        <f t="shared" ref="X23:X25" si="12">IFERROR(IF(AND(Q22="Probabilidad",Q23="Probabilidad"),(Z22-(+Z22*T23)),IF(AND(Q22="Impacto",Q23="Probabilidad"),(Z21-(+Z21*T23)),IF(Q23="Impacto",Z22,""))),"")</f>
        <v/>
      </c>
      <c r="Y23" s="143" t="str">
        <f t="shared" si="1"/>
        <v/>
      </c>
      <c r="Z23" s="144" t="str">
        <f t="shared" si="9"/>
        <v/>
      </c>
      <c r="AA23" s="143" t="str">
        <f t="shared" si="3"/>
        <v/>
      </c>
      <c r="AB23" s="144" t="str">
        <f t="shared" ref="AB23:AB25" si="13">IFERROR(IF(AND(Q22="Impacto",Q23="Impacto"),(AB22-(+AB22*T23)),IF(AND(Q22="Probabilidad",Q23="Impacto"),(AB21-(+AB21*T23)),IF(Q23="Probabilidad",AB22,""))),"")</f>
        <v/>
      </c>
      <c r="AC23" s="145"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46"/>
      <c r="AE23" s="147"/>
      <c r="AF23" s="148"/>
      <c r="AG23" s="149"/>
      <c r="AH23" s="149"/>
      <c r="AI23" s="147"/>
      <c r="AJ23" s="148"/>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row>
    <row r="24" spans="1:68" s="132" customFormat="1" ht="151.5" customHeight="1" x14ac:dyDescent="0.25">
      <c r="A24" s="164"/>
      <c r="B24" s="207"/>
      <c r="C24" s="207"/>
      <c r="D24" s="207"/>
      <c r="E24" s="216"/>
      <c r="F24" s="207"/>
      <c r="G24" s="210"/>
      <c r="H24" s="213"/>
      <c r="I24" s="222"/>
      <c r="J24" s="225"/>
      <c r="K24" s="222">
        <f>IF(NOT(ISERROR(MATCH(J24,_xlfn.ANCHORARRAY(E35),0))),I37&amp;"Por favor no seleccionar los criterios de impacto",J24)</f>
        <v>0</v>
      </c>
      <c r="L24" s="213"/>
      <c r="M24" s="222"/>
      <c r="N24" s="219"/>
      <c r="O24" s="138">
        <v>5</v>
      </c>
      <c r="P24" s="130"/>
      <c r="Q24" s="139" t="str">
        <f t="shared" si="11"/>
        <v/>
      </c>
      <c r="R24" s="140"/>
      <c r="S24" s="140"/>
      <c r="T24" s="141" t="str">
        <f t="shared" si="8"/>
        <v/>
      </c>
      <c r="U24" s="140"/>
      <c r="V24" s="140"/>
      <c r="W24" s="140"/>
      <c r="X24" s="142" t="str">
        <f t="shared" si="12"/>
        <v/>
      </c>
      <c r="Y24" s="143" t="str">
        <f t="shared" si="1"/>
        <v/>
      </c>
      <c r="Z24" s="144" t="str">
        <f t="shared" si="9"/>
        <v/>
      </c>
      <c r="AA24" s="143" t="str">
        <f t="shared" si="3"/>
        <v/>
      </c>
      <c r="AB24" s="144" t="str">
        <f t="shared" si="13"/>
        <v/>
      </c>
      <c r="AC24" s="145" t="str">
        <f t="shared" ref="AC24:AC25" si="14">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46"/>
      <c r="AE24" s="147"/>
      <c r="AF24" s="148"/>
      <c r="AG24" s="149"/>
      <c r="AH24" s="149"/>
      <c r="AI24" s="147"/>
      <c r="AJ24" s="148"/>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row>
    <row r="25" spans="1:68" s="132" customFormat="1" ht="151.5" customHeight="1" x14ac:dyDescent="0.25">
      <c r="A25" s="165"/>
      <c r="B25" s="208"/>
      <c r="C25" s="208"/>
      <c r="D25" s="208"/>
      <c r="E25" s="217"/>
      <c r="F25" s="208"/>
      <c r="G25" s="211"/>
      <c r="H25" s="214"/>
      <c r="I25" s="223"/>
      <c r="J25" s="226"/>
      <c r="K25" s="223">
        <f>IF(NOT(ISERROR(MATCH(J25,_xlfn.ANCHORARRAY(E36),0))),I38&amp;"Por favor no seleccionar los criterios de impacto",J25)</f>
        <v>0</v>
      </c>
      <c r="L25" s="214"/>
      <c r="M25" s="223"/>
      <c r="N25" s="220"/>
      <c r="O25" s="138">
        <v>6</v>
      </c>
      <c r="P25" s="130"/>
      <c r="Q25" s="139" t="str">
        <f t="shared" si="11"/>
        <v/>
      </c>
      <c r="R25" s="140"/>
      <c r="S25" s="140"/>
      <c r="T25" s="141" t="str">
        <f t="shared" si="8"/>
        <v/>
      </c>
      <c r="U25" s="140"/>
      <c r="V25" s="140"/>
      <c r="W25" s="140"/>
      <c r="X25" s="142" t="str">
        <f t="shared" si="12"/>
        <v/>
      </c>
      <c r="Y25" s="143" t="str">
        <f t="shared" si="1"/>
        <v/>
      </c>
      <c r="Z25" s="144" t="str">
        <f t="shared" si="9"/>
        <v/>
      </c>
      <c r="AA25" s="143" t="str">
        <f t="shared" si="3"/>
        <v/>
      </c>
      <c r="AB25" s="144" t="str">
        <f t="shared" si="13"/>
        <v/>
      </c>
      <c r="AC25" s="145" t="str">
        <f t="shared" si="14"/>
        <v/>
      </c>
      <c r="AD25" s="146"/>
      <c r="AE25" s="147"/>
      <c r="AF25" s="148"/>
      <c r="AG25" s="149"/>
      <c r="AH25" s="149"/>
      <c r="AI25" s="147"/>
      <c r="AJ25" s="148"/>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row>
    <row r="26" spans="1:68" s="132" customFormat="1" ht="151.5" customHeight="1" x14ac:dyDescent="0.25">
      <c r="A26" s="244">
        <v>3</v>
      </c>
      <c r="B26" s="206"/>
      <c r="C26" s="206"/>
      <c r="D26" s="206"/>
      <c r="E26" s="215"/>
      <c r="F26" s="206"/>
      <c r="G26" s="209"/>
      <c r="H26" s="212" t="str">
        <f>IF(G26&lt;=0,"",IF(G26&lt;=2,"Muy Baja",IF(G26&lt;=24,"Baja",IF(G26&lt;=500,"Media",IF(G26&lt;=5000,"Alta","Muy Alta")))))</f>
        <v/>
      </c>
      <c r="I26" s="221" t="str">
        <f>IF(H26="","",IF(H26="Muy Baja",0.2,IF(H26="Baja",0.4,IF(H26="Media",0.6,IF(H26="Alta",0.8,IF(H26="Muy Alta",1,))))))</f>
        <v/>
      </c>
      <c r="J26" s="224"/>
      <c r="K26" s="221">
        <f>IF(NOT(ISERROR(MATCH(J26,'Tabla Impacto'!$B$221:$B$223,0))),'Tabla Impacto'!$F$223&amp;"Por favor no seleccionar los criterios de impacto(Afectación Económica o presupuestal y Pérdida Reputacional)",J26)</f>
        <v>0</v>
      </c>
      <c r="L26" s="212" t="str">
        <f>IF(OR(K26='Tabla Impacto'!$C$11,K26='Tabla Impacto'!$D$11),"Leve",IF(OR(K26='Tabla Impacto'!$C$12,K26='Tabla Impacto'!$D$12),"Menor",IF(OR(K26='Tabla Impacto'!$C$13,K26='Tabla Impacto'!$D$13),"Moderado",IF(OR(K26='Tabla Impacto'!$C$14,K26='Tabla Impacto'!$D$14),"Mayor",IF(OR(K26='Tabla Impacto'!$C$15,K26='Tabla Impacto'!$D$15),"Catastrófico","")))))</f>
        <v/>
      </c>
      <c r="M26" s="221" t="str">
        <f>IF(L26="","",IF(L26="Leve",0.2,IF(L26="Menor",0.4,IF(L26="Moderado",0.6,IF(L26="Mayor",0.8,IF(L26="Catastrófico",1,))))))</f>
        <v/>
      </c>
      <c r="N26" s="218"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
      </c>
      <c r="O26" s="138">
        <v>1</v>
      </c>
      <c r="P26" s="130"/>
      <c r="Q26" s="139" t="str">
        <f>IF(OR(R26="Preventivo",R26="Detectivo"),"Probabilidad",IF(R26="Correctivo","Impacto",""))</f>
        <v/>
      </c>
      <c r="R26" s="140"/>
      <c r="S26" s="140"/>
      <c r="T26" s="141" t="str">
        <f>IF(AND(R26="Preventivo",S26="Automático"),"50%",IF(AND(R26="Preventivo",S26="Manual"),"40%",IF(AND(R26="Detectivo",S26="Automático"),"40%",IF(AND(R26="Detectivo",S26="Manual"),"30%",IF(AND(R26="Correctivo",S26="Automático"),"35%",IF(AND(R26="Correctivo",S26="Manual"),"25%",""))))))</f>
        <v/>
      </c>
      <c r="U26" s="140"/>
      <c r="V26" s="140"/>
      <c r="W26" s="140"/>
      <c r="X26" s="142" t="str">
        <f>IFERROR(IF(Q26="Probabilidad",(I26-(+I26*T26)),IF(Q26="Impacto",I26,"")),"")</f>
        <v/>
      </c>
      <c r="Y26" s="143" t="str">
        <f>IFERROR(IF(X26="","",IF(X26&lt;=0.2,"Muy Baja",IF(X26&lt;=0.4,"Baja",IF(X26&lt;=0.6,"Media",IF(X26&lt;=0.8,"Alta","Muy Alta"))))),"")</f>
        <v/>
      </c>
      <c r="Z26" s="144" t="str">
        <f>+X26</f>
        <v/>
      </c>
      <c r="AA26" s="143" t="str">
        <f>IFERROR(IF(AB26="","",IF(AB26&lt;=0.2,"Leve",IF(AB26&lt;=0.4,"Menor",IF(AB26&lt;=0.6,"Moderado",IF(AB26&lt;=0.8,"Mayor","Catastrófico"))))),"")</f>
        <v/>
      </c>
      <c r="AB26" s="144" t="str">
        <f>IFERROR(IF(Q26="Impacto",(M26-(+M26*T26)),IF(Q26="Probabilidad",M26,"")),"")</f>
        <v/>
      </c>
      <c r="AC26" s="145"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46"/>
      <c r="AE26" s="147"/>
      <c r="AF26" s="148"/>
      <c r="AG26" s="149"/>
      <c r="AH26" s="149"/>
      <c r="AI26" s="147"/>
      <c r="AJ26" s="148"/>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row>
    <row r="27" spans="1:68" s="132" customFormat="1" ht="151.5" customHeight="1" x14ac:dyDescent="0.25">
      <c r="A27" s="245"/>
      <c r="B27" s="207"/>
      <c r="C27" s="207"/>
      <c r="D27" s="207"/>
      <c r="E27" s="216"/>
      <c r="F27" s="207"/>
      <c r="G27" s="210"/>
      <c r="H27" s="213"/>
      <c r="I27" s="222"/>
      <c r="J27" s="225"/>
      <c r="K27" s="222">
        <f t="shared" ref="K27:K31" si="15">IF(NOT(ISERROR(MATCH(J27,_xlfn.ANCHORARRAY(E38),0))),I40&amp;"Por favor no seleccionar los criterios de impacto",J27)</f>
        <v>0</v>
      </c>
      <c r="L27" s="213"/>
      <c r="M27" s="222"/>
      <c r="N27" s="219"/>
      <c r="O27" s="138">
        <v>2</v>
      </c>
      <c r="P27" s="130"/>
      <c r="Q27" s="139" t="str">
        <f>IF(OR(R27="Preventivo",R27="Detectivo"),"Probabilidad",IF(R27="Correctivo","Impacto",""))</f>
        <v/>
      </c>
      <c r="R27" s="140"/>
      <c r="S27" s="140"/>
      <c r="T27" s="141" t="str">
        <f t="shared" ref="T27:T31" si="16">IF(AND(R27="Preventivo",S27="Automático"),"50%",IF(AND(R27="Preventivo",S27="Manual"),"40%",IF(AND(R27="Detectivo",S27="Automático"),"40%",IF(AND(R27="Detectivo",S27="Manual"),"30%",IF(AND(R27="Correctivo",S27="Automático"),"35%",IF(AND(R27="Correctivo",S27="Manual"),"25%",""))))))</f>
        <v/>
      </c>
      <c r="U27" s="140"/>
      <c r="V27" s="140"/>
      <c r="W27" s="140"/>
      <c r="X27" s="152" t="str">
        <f>IFERROR(IF(AND(Q26="Probabilidad",Q27="Probabilidad"),(Z26-(+Z26*T27)),IF(Q27="Probabilidad",(I26-(+I26*T27)),IF(Q27="Impacto",Z26,""))),"")</f>
        <v/>
      </c>
      <c r="Y27" s="143" t="str">
        <f t="shared" si="1"/>
        <v/>
      </c>
      <c r="Z27" s="144" t="str">
        <f t="shared" ref="Z27:Z31" si="17">+X27</f>
        <v/>
      </c>
      <c r="AA27" s="143" t="str">
        <f t="shared" si="3"/>
        <v/>
      </c>
      <c r="AB27" s="144" t="str">
        <f>IFERROR(IF(AND(Q26="Impacto",Q27="Impacto"),(AB20-(+AB20*T27)),IF(Q27="Impacto",($M$26-(+$M$26*T27)),IF(Q27="Probabilidad",AB20,""))),"")</f>
        <v/>
      </c>
      <c r="AC27" s="145" t="str">
        <f t="shared" ref="AC27:AC28" si="18">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46"/>
      <c r="AE27" s="147"/>
      <c r="AF27" s="148"/>
      <c r="AG27" s="149"/>
      <c r="AH27" s="149"/>
      <c r="AI27" s="147"/>
      <c r="AJ27" s="148"/>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row>
    <row r="28" spans="1:68" s="132" customFormat="1" ht="151.5" customHeight="1" x14ac:dyDescent="0.25">
      <c r="A28" s="245"/>
      <c r="B28" s="207"/>
      <c r="C28" s="207"/>
      <c r="D28" s="207"/>
      <c r="E28" s="216"/>
      <c r="F28" s="207"/>
      <c r="G28" s="210"/>
      <c r="H28" s="213"/>
      <c r="I28" s="222"/>
      <c r="J28" s="225"/>
      <c r="K28" s="222">
        <f t="shared" si="15"/>
        <v>0</v>
      </c>
      <c r="L28" s="213"/>
      <c r="M28" s="222"/>
      <c r="N28" s="219"/>
      <c r="O28" s="138">
        <v>3</v>
      </c>
      <c r="P28" s="151"/>
      <c r="Q28" s="139" t="str">
        <f>IF(OR(R28="Preventivo",R28="Detectivo"),"Probabilidad",IF(R28="Correctivo","Impacto",""))</f>
        <v/>
      </c>
      <c r="R28" s="140"/>
      <c r="S28" s="140"/>
      <c r="T28" s="141" t="str">
        <f t="shared" si="16"/>
        <v/>
      </c>
      <c r="U28" s="140"/>
      <c r="V28" s="140"/>
      <c r="W28" s="140"/>
      <c r="X28" s="142" t="str">
        <f>IFERROR(IF(AND(Q27="Probabilidad",Q28="Probabilidad"),(Z27-(+Z27*T28)),IF(AND(Q27="Impacto",Q28="Probabilidad"),(Z26-(+Z26*T28)),IF(Q28="Impacto",Z27,""))),"")</f>
        <v/>
      </c>
      <c r="Y28" s="143" t="str">
        <f t="shared" si="1"/>
        <v/>
      </c>
      <c r="Z28" s="144" t="str">
        <f t="shared" si="17"/>
        <v/>
      </c>
      <c r="AA28" s="143" t="str">
        <f t="shared" si="3"/>
        <v/>
      </c>
      <c r="AB28" s="144" t="str">
        <f>IFERROR(IF(AND(Q27="Impacto",Q28="Impacto"),(AB27-(+AB27*T28)),IF(AND(Q27="Probabilidad",Q28="Impacto"),(AB26-(+AB26*T28)),IF(Q28="Probabilidad",AB27,""))),"")</f>
        <v/>
      </c>
      <c r="AC28" s="145" t="str">
        <f t="shared" si="18"/>
        <v/>
      </c>
      <c r="AD28" s="146"/>
      <c r="AE28" s="147"/>
      <c r="AF28" s="148"/>
      <c r="AG28" s="149"/>
      <c r="AH28" s="149"/>
      <c r="AI28" s="147"/>
      <c r="AJ28" s="148"/>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row>
    <row r="29" spans="1:68" s="132" customFormat="1" ht="151.5" customHeight="1" x14ac:dyDescent="0.25">
      <c r="A29" s="245"/>
      <c r="B29" s="207"/>
      <c r="C29" s="207"/>
      <c r="D29" s="207"/>
      <c r="E29" s="216"/>
      <c r="F29" s="207"/>
      <c r="G29" s="210"/>
      <c r="H29" s="213"/>
      <c r="I29" s="222"/>
      <c r="J29" s="225"/>
      <c r="K29" s="222">
        <f t="shared" si="15"/>
        <v>0</v>
      </c>
      <c r="L29" s="213"/>
      <c r="M29" s="222"/>
      <c r="N29" s="219"/>
      <c r="O29" s="138">
        <v>4</v>
      </c>
      <c r="P29" s="130"/>
      <c r="Q29" s="139" t="str">
        <f t="shared" ref="Q29:Q31" si="19">IF(OR(R29="Preventivo",R29="Detectivo"),"Probabilidad",IF(R29="Correctivo","Impacto",""))</f>
        <v/>
      </c>
      <c r="R29" s="140"/>
      <c r="S29" s="140"/>
      <c r="T29" s="141" t="str">
        <f t="shared" si="16"/>
        <v/>
      </c>
      <c r="U29" s="140"/>
      <c r="V29" s="140"/>
      <c r="W29" s="140"/>
      <c r="X29" s="142" t="str">
        <f t="shared" ref="X29:X31" si="20">IFERROR(IF(AND(Q28="Probabilidad",Q29="Probabilidad"),(Z28-(+Z28*T29)),IF(AND(Q28="Impacto",Q29="Probabilidad"),(Z27-(+Z27*T29)),IF(Q29="Impacto",Z28,""))),"")</f>
        <v/>
      </c>
      <c r="Y29" s="143" t="str">
        <f t="shared" si="1"/>
        <v/>
      </c>
      <c r="Z29" s="144" t="str">
        <f t="shared" si="17"/>
        <v/>
      </c>
      <c r="AA29" s="143" t="str">
        <f t="shared" si="3"/>
        <v/>
      </c>
      <c r="AB29" s="144" t="str">
        <f t="shared" ref="AB29:AB31" si="21">IFERROR(IF(AND(Q28="Impacto",Q29="Impacto"),(AB28-(+AB28*T29)),IF(AND(Q28="Probabilidad",Q29="Impacto"),(AB27-(+AB27*T29)),IF(Q29="Probabilidad",AB28,""))),"")</f>
        <v/>
      </c>
      <c r="AC29" s="145"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46"/>
      <c r="AE29" s="147"/>
      <c r="AF29" s="148"/>
      <c r="AG29" s="149"/>
      <c r="AH29" s="149"/>
      <c r="AI29" s="147"/>
      <c r="AJ29" s="148"/>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row>
    <row r="30" spans="1:68" s="132" customFormat="1" ht="151.5" customHeight="1" x14ac:dyDescent="0.25">
      <c r="A30" s="245"/>
      <c r="B30" s="207"/>
      <c r="C30" s="207"/>
      <c r="D30" s="207"/>
      <c r="E30" s="216"/>
      <c r="F30" s="207"/>
      <c r="G30" s="210"/>
      <c r="H30" s="213"/>
      <c r="I30" s="222"/>
      <c r="J30" s="225"/>
      <c r="K30" s="222">
        <f t="shared" si="15"/>
        <v>0</v>
      </c>
      <c r="L30" s="213"/>
      <c r="M30" s="222"/>
      <c r="N30" s="219"/>
      <c r="O30" s="138">
        <v>5</v>
      </c>
      <c r="P30" s="130"/>
      <c r="Q30" s="139" t="str">
        <f t="shared" si="19"/>
        <v/>
      </c>
      <c r="R30" s="140"/>
      <c r="S30" s="140"/>
      <c r="T30" s="141" t="str">
        <f t="shared" si="16"/>
        <v/>
      </c>
      <c r="U30" s="140"/>
      <c r="V30" s="140"/>
      <c r="W30" s="140"/>
      <c r="X30" s="142" t="str">
        <f t="shared" si="20"/>
        <v/>
      </c>
      <c r="Y30" s="143" t="str">
        <f t="shared" si="1"/>
        <v/>
      </c>
      <c r="Z30" s="144" t="str">
        <f t="shared" si="17"/>
        <v/>
      </c>
      <c r="AA30" s="143" t="str">
        <f t="shared" si="3"/>
        <v/>
      </c>
      <c r="AB30" s="144" t="str">
        <f t="shared" si="21"/>
        <v/>
      </c>
      <c r="AC30" s="145" t="str">
        <f t="shared" ref="AC30:AC31" si="22">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46"/>
      <c r="AE30" s="147"/>
      <c r="AF30" s="148"/>
      <c r="AG30" s="149"/>
      <c r="AH30" s="149"/>
      <c r="AI30" s="147"/>
      <c r="AJ30" s="148"/>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row>
    <row r="31" spans="1:68" s="132" customFormat="1" ht="151.5" customHeight="1" x14ac:dyDescent="0.25">
      <c r="A31" s="246"/>
      <c r="B31" s="208"/>
      <c r="C31" s="208"/>
      <c r="D31" s="208"/>
      <c r="E31" s="217"/>
      <c r="F31" s="208"/>
      <c r="G31" s="211"/>
      <c r="H31" s="214"/>
      <c r="I31" s="223"/>
      <c r="J31" s="226"/>
      <c r="K31" s="223">
        <f t="shared" si="15"/>
        <v>0</v>
      </c>
      <c r="L31" s="214"/>
      <c r="M31" s="223"/>
      <c r="N31" s="220"/>
      <c r="O31" s="138">
        <v>6</v>
      </c>
      <c r="P31" s="130"/>
      <c r="Q31" s="139" t="str">
        <f t="shared" si="19"/>
        <v/>
      </c>
      <c r="R31" s="140"/>
      <c r="S31" s="140"/>
      <c r="T31" s="141" t="str">
        <f t="shared" si="16"/>
        <v/>
      </c>
      <c r="U31" s="140"/>
      <c r="V31" s="140"/>
      <c r="W31" s="140"/>
      <c r="X31" s="142" t="str">
        <f t="shared" si="20"/>
        <v/>
      </c>
      <c r="Y31" s="143" t="str">
        <f t="shared" si="1"/>
        <v/>
      </c>
      <c r="Z31" s="144" t="str">
        <f t="shared" si="17"/>
        <v/>
      </c>
      <c r="AA31" s="143" t="str">
        <f t="shared" si="3"/>
        <v/>
      </c>
      <c r="AB31" s="144" t="str">
        <f t="shared" si="21"/>
        <v/>
      </c>
      <c r="AC31" s="145" t="str">
        <f t="shared" si="22"/>
        <v/>
      </c>
      <c r="AD31" s="146"/>
      <c r="AE31" s="147"/>
      <c r="AF31" s="148"/>
      <c r="AG31" s="149"/>
      <c r="AH31" s="149"/>
      <c r="AI31" s="147"/>
      <c r="AJ31" s="148"/>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row>
    <row r="32" spans="1:68" s="132" customFormat="1" ht="151.5" customHeight="1" x14ac:dyDescent="0.25">
      <c r="A32" s="244">
        <v>4</v>
      </c>
      <c r="B32" s="206"/>
      <c r="C32" s="206"/>
      <c r="D32" s="206"/>
      <c r="E32" s="215"/>
      <c r="F32" s="206"/>
      <c r="G32" s="209"/>
      <c r="H32" s="212" t="str">
        <f>IF(G32&lt;=0,"",IF(G32&lt;=2,"Muy Baja",IF(G32&lt;=24,"Baja",IF(G32&lt;=500,"Media",IF(G32&lt;=5000,"Alta","Muy Alta")))))</f>
        <v/>
      </c>
      <c r="I32" s="221" t="str">
        <f>IF(H32="","",IF(H32="Muy Baja",0.2,IF(H32="Baja",0.4,IF(H32="Media",0.6,IF(H32="Alta",0.8,IF(H32="Muy Alta",1,))))))</f>
        <v/>
      </c>
      <c r="J32" s="224"/>
      <c r="K32" s="221">
        <f>IF(NOT(ISERROR(MATCH(J32,'Tabla Impacto'!$B$221:$B$223,0))),'Tabla Impacto'!$F$223&amp;"Por favor no seleccionar los criterios de impacto(Afectación Económica o presupuestal y Pérdida Reputacional)",J32)</f>
        <v>0</v>
      </c>
      <c r="L32" s="212" t="str">
        <f>IF(OR(K32='Tabla Impacto'!$C$11,K32='Tabla Impacto'!$D$11),"Leve",IF(OR(K32='Tabla Impacto'!$C$12,K32='Tabla Impacto'!$D$12),"Menor",IF(OR(K32='Tabla Impacto'!$C$13,K32='Tabla Impacto'!$D$13),"Moderado",IF(OR(K32='Tabla Impacto'!$C$14,K32='Tabla Impacto'!$D$14),"Mayor",IF(OR(K32='Tabla Impacto'!$C$15,K32='Tabla Impacto'!$D$15),"Catastrófico","")))))</f>
        <v/>
      </c>
      <c r="M32" s="221" t="str">
        <f>IF(L32="","",IF(L32="Leve",0.2,IF(L32="Menor",0.4,IF(L32="Moderado",0.6,IF(L32="Mayor",0.8,IF(L32="Catastrófico",1,))))))</f>
        <v/>
      </c>
      <c r="N32" s="218"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
      </c>
      <c r="O32" s="138">
        <v>1</v>
      </c>
      <c r="P32" s="130"/>
      <c r="Q32" s="139" t="str">
        <f>IF(OR(R32="Preventivo",R32="Detectivo"),"Probabilidad",IF(R32="Correctivo","Impacto",""))</f>
        <v/>
      </c>
      <c r="R32" s="140"/>
      <c r="S32" s="140"/>
      <c r="T32" s="141" t="str">
        <f>IF(AND(R32="Preventivo",S32="Automático"),"50%",IF(AND(R32="Preventivo",S32="Manual"),"40%",IF(AND(R32="Detectivo",S32="Automático"),"40%",IF(AND(R32="Detectivo",S32="Manual"),"30%",IF(AND(R32="Correctivo",S32="Automático"),"35%",IF(AND(R32="Correctivo",S32="Manual"),"25%",""))))))</f>
        <v/>
      </c>
      <c r="U32" s="140"/>
      <c r="V32" s="140"/>
      <c r="W32" s="140"/>
      <c r="X32" s="142" t="str">
        <f>IFERROR(IF(Q32="Probabilidad",(I32-(+I32*T32)),IF(Q32="Impacto",I32,"")),"")</f>
        <v/>
      </c>
      <c r="Y32" s="143" t="str">
        <f>IFERROR(IF(X32="","",IF(X32&lt;=0.2,"Muy Baja",IF(X32&lt;=0.4,"Baja",IF(X32&lt;=0.6,"Media",IF(X32&lt;=0.8,"Alta","Muy Alta"))))),"")</f>
        <v/>
      </c>
      <c r="Z32" s="144" t="str">
        <f>+X32</f>
        <v/>
      </c>
      <c r="AA32" s="143" t="str">
        <f>IFERROR(IF(AB32="","",IF(AB32&lt;=0.2,"Leve",IF(AB32&lt;=0.4,"Menor",IF(AB32&lt;=0.6,"Moderado",IF(AB32&lt;=0.8,"Mayor","Catastrófico"))))),"")</f>
        <v/>
      </c>
      <c r="AB32" s="144" t="str">
        <f>IFERROR(IF(Q32="Impacto",(M32-(+M32*T32)),IF(Q32="Probabilidad",M32,"")),"")</f>
        <v/>
      </c>
      <c r="AC32" s="145"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46"/>
      <c r="AE32" s="147"/>
      <c r="AF32" s="148"/>
      <c r="AG32" s="149"/>
      <c r="AH32" s="149"/>
      <c r="AI32" s="147"/>
      <c r="AJ32" s="148"/>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row>
    <row r="33" spans="1:68" s="132" customFormat="1" ht="151.5" customHeight="1" x14ac:dyDescent="0.25">
      <c r="A33" s="245"/>
      <c r="B33" s="207"/>
      <c r="C33" s="207"/>
      <c r="D33" s="207"/>
      <c r="E33" s="216"/>
      <c r="F33" s="207"/>
      <c r="G33" s="210"/>
      <c r="H33" s="213"/>
      <c r="I33" s="222"/>
      <c r="J33" s="225"/>
      <c r="K33" s="222">
        <f t="shared" ref="K33:K37" si="23">IF(NOT(ISERROR(MATCH(J33,_xlfn.ANCHORARRAY(E44),0))),I46&amp;"Por favor no seleccionar los criterios de impacto",J33)</f>
        <v>0</v>
      </c>
      <c r="L33" s="213"/>
      <c r="M33" s="222"/>
      <c r="N33" s="219"/>
      <c r="O33" s="138">
        <v>2</v>
      </c>
      <c r="P33" s="130"/>
      <c r="Q33" s="139" t="str">
        <f>IF(OR(R33="Preventivo",R33="Detectivo"),"Probabilidad",IF(R33="Correctivo","Impacto",""))</f>
        <v/>
      </c>
      <c r="R33" s="140"/>
      <c r="S33" s="140"/>
      <c r="T33" s="141" t="str">
        <f t="shared" ref="T33:T37" si="24">IF(AND(R33="Preventivo",S33="Automático"),"50%",IF(AND(R33="Preventivo",S33="Manual"),"40%",IF(AND(R33="Detectivo",S33="Automático"),"40%",IF(AND(R33="Detectivo",S33="Manual"),"30%",IF(AND(R33="Correctivo",S33="Automático"),"35%",IF(AND(R33="Correctivo",S33="Manual"),"25%",""))))))</f>
        <v/>
      </c>
      <c r="U33" s="140"/>
      <c r="V33" s="140"/>
      <c r="W33" s="140"/>
      <c r="X33" s="142" t="str">
        <f>IFERROR(IF(AND(Q32="Probabilidad",Q33="Probabilidad"),(Z32-(+Z32*T33)),IF(Q33="Probabilidad",(I32-(+I32*T33)),IF(Q33="Impacto",Z32,""))),"")</f>
        <v/>
      </c>
      <c r="Y33" s="143" t="str">
        <f t="shared" si="1"/>
        <v/>
      </c>
      <c r="Z33" s="144" t="str">
        <f t="shared" ref="Z33:Z37" si="25">+X33</f>
        <v/>
      </c>
      <c r="AA33" s="143" t="str">
        <f t="shared" si="3"/>
        <v/>
      </c>
      <c r="AB33" s="144" t="str">
        <f>IFERROR(IF(AND(Q32="Impacto",Q33="Impacto"),(AB26-(+AB26*T33)),IF(Q33="Impacto",($M$32-(+$M$32*T33)),IF(Q33="Probabilidad",AB26,""))),"")</f>
        <v/>
      </c>
      <c r="AC33" s="145" t="str">
        <f t="shared" ref="AC33:AC34" si="26">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46"/>
      <c r="AE33" s="147"/>
      <c r="AF33" s="148"/>
      <c r="AG33" s="149"/>
      <c r="AH33" s="149"/>
      <c r="AI33" s="147"/>
      <c r="AJ33" s="148"/>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row>
    <row r="34" spans="1:68" s="132" customFormat="1" ht="151.5" customHeight="1" x14ac:dyDescent="0.25">
      <c r="A34" s="245"/>
      <c r="B34" s="207"/>
      <c r="C34" s="207"/>
      <c r="D34" s="207"/>
      <c r="E34" s="216"/>
      <c r="F34" s="207"/>
      <c r="G34" s="210"/>
      <c r="H34" s="213"/>
      <c r="I34" s="222"/>
      <c r="J34" s="225"/>
      <c r="K34" s="222">
        <f t="shared" si="23"/>
        <v>0</v>
      </c>
      <c r="L34" s="213"/>
      <c r="M34" s="222"/>
      <c r="N34" s="219"/>
      <c r="O34" s="138">
        <v>3</v>
      </c>
      <c r="P34" s="151"/>
      <c r="Q34" s="139" t="str">
        <f>IF(OR(R34="Preventivo",R34="Detectivo"),"Probabilidad",IF(R34="Correctivo","Impacto",""))</f>
        <v/>
      </c>
      <c r="R34" s="140"/>
      <c r="S34" s="140"/>
      <c r="T34" s="141" t="str">
        <f t="shared" si="24"/>
        <v/>
      </c>
      <c r="U34" s="140"/>
      <c r="V34" s="140"/>
      <c r="W34" s="140"/>
      <c r="X34" s="142" t="str">
        <f>IFERROR(IF(AND(Q33="Probabilidad",Q34="Probabilidad"),(Z33-(+Z33*T34)),IF(AND(Q33="Impacto",Q34="Probabilidad"),(Z32-(+Z32*T34)),IF(Q34="Impacto",Z33,""))),"")</f>
        <v/>
      </c>
      <c r="Y34" s="143" t="str">
        <f t="shared" si="1"/>
        <v/>
      </c>
      <c r="Z34" s="144" t="str">
        <f t="shared" si="25"/>
        <v/>
      </c>
      <c r="AA34" s="143" t="str">
        <f t="shared" si="3"/>
        <v/>
      </c>
      <c r="AB34" s="144" t="str">
        <f>IFERROR(IF(AND(Q33="Impacto",Q34="Impacto"),(AB33-(+AB33*T34)),IF(AND(Q33="Probabilidad",Q34="Impacto"),(AB32-(+AB32*T34)),IF(Q34="Probabilidad",AB33,""))),"")</f>
        <v/>
      </c>
      <c r="AC34" s="145" t="str">
        <f t="shared" si="26"/>
        <v/>
      </c>
      <c r="AD34" s="146"/>
      <c r="AE34" s="147"/>
      <c r="AF34" s="148"/>
      <c r="AG34" s="149"/>
      <c r="AH34" s="149"/>
      <c r="AI34" s="147"/>
      <c r="AJ34" s="148"/>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row>
    <row r="35" spans="1:68" s="132" customFormat="1" ht="151.5" customHeight="1" x14ac:dyDescent="0.25">
      <c r="A35" s="245"/>
      <c r="B35" s="207"/>
      <c r="C35" s="207"/>
      <c r="D35" s="207"/>
      <c r="E35" s="216"/>
      <c r="F35" s="207"/>
      <c r="G35" s="210"/>
      <c r="H35" s="213"/>
      <c r="I35" s="222"/>
      <c r="J35" s="225"/>
      <c r="K35" s="222">
        <f t="shared" si="23"/>
        <v>0</v>
      </c>
      <c r="L35" s="213"/>
      <c r="M35" s="222"/>
      <c r="N35" s="219"/>
      <c r="O35" s="138">
        <v>4</v>
      </c>
      <c r="P35" s="130"/>
      <c r="Q35" s="139" t="str">
        <f t="shared" ref="Q35:Q37" si="27">IF(OR(R35="Preventivo",R35="Detectivo"),"Probabilidad",IF(R35="Correctivo","Impacto",""))</f>
        <v/>
      </c>
      <c r="R35" s="140"/>
      <c r="S35" s="140"/>
      <c r="T35" s="141" t="str">
        <f t="shared" si="24"/>
        <v/>
      </c>
      <c r="U35" s="140"/>
      <c r="V35" s="140"/>
      <c r="W35" s="140"/>
      <c r="X35" s="142" t="str">
        <f t="shared" ref="X35:X37" si="28">IFERROR(IF(AND(Q34="Probabilidad",Q35="Probabilidad"),(Z34-(+Z34*T35)),IF(AND(Q34="Impacto",Q35="Probabilidad"),(Z33-(+Z33*T35)),IF(Q35="Impacto",Z34,""))),"")</f>
        <v/>
      </c>
      <c r="Y35" s="143" t="str">
        <f t="shared" si="1"/>
        <v/>
      </c>
      <c r="Z35" s="144" t="str">
        <f t="shared" si="25"/>
        <v/>
      </c>
      <c r="AA35" s="143" t="str">
        <f t="shared" si="3"/>
        <v/>
      </c>
      <c r="AB35" s="144" t="str">
        <f t="shared" ref="AB35:AB37" si="29">IFERROR(IF(AND(Q34="Impacto",Q35="Impacto"),(AB34-(+AB34*T35)),IF(AND(Q34="Probabilidad",Q35="Impacto"),(AB33-(+AB33*T35)),IF(Q35="Probabilidad",AB34,""))),"")</f>
        <v/>
      </c>
      <c r="AC35" s="145"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46"/>
      <c r="AE35" s="147"/>
      <c r="AF35" s="148"/>
      <c r="AG35" s="149"/>
      <c r="AH35" s="149"/>
      <c r="AI35" s="147"/>
      <c r="AJ35" s="148"/>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row>
    <row r="36" spans="1:68" s="132" customFormat="1" ht="151.5" customHeight="1" x14ac:dyDescent="0.25">
      <c r="A36" s="245"/>
      <c r="B36" s="207"/>
      <c r="C36" s="207"/>
      <c r="D36" s="207"/>
      <c r="E36" s="216"/>
      <c r="F36" s="207"/>
      <c r="G36" s="210"/>
      <c r="H36" s="213"/>
      <c r="I36" s="222"/>
      <c r="J36" s="225"/>
      <c r="K36" s="222">
        <f t="shared" si="23"/>
        <v>0</v>
      </c>
      <c r="L36" s="213"/>
      <c r="M36" s="222"/>
      <c r="N36" s="219"/>
      <c r="O36" s="138">
        <v>5</v>
      </c>
      <c r="P36" s="130"/>
      <c r="Q36" s="139" t="str">
        <f t="shared" si="27"/>
        <v/>
      </c>
      <c r="R36" s="140"/>
      <c r="S36" s="140"/>
      <c r="T36" s="141" t="str">
        <f t="shared" si="24"/>
        <v/>
      </c>
      <c r="U36" s="140"/>
      <c r="V36" s="140"/>
      <c r="W36" s="140"/>
      <c r="X36" s="152" t="str">
        <f t="shared" si="28"/>
        <v/>
      </c>
      <c r="Y36" s="143" t="str">
        <f>IFERROR(IF(X36="","",IF(X36&lt;=0.2,"Muy Baja",IF(X36&lt;=0.4,"Baja",IF(X36&lt;=0.6,"Media",IF(X36&lt;=0.8,"Alta","Muy Alta"))))),"")</f>
        <v/>
      </c>
      <c r="Z36" s="144" t="str">
        <f t="shared" si="25"/>
        <v/>
      </c>
      <c r="AA36" s="143" t="str">
        <f t="shared" si="3"/>
        <v/>
      </c>
      <c r="AB36" s="144" t="str">
        <f t="shared" si="29"/>
        <v/>
      </c>
      <c r="AC36" s="145" t="str">
        <f t="shared" ref="AC36:AC37" si="30">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46"/>
      <c r="AE36" s="147"/>
      <c r="AF36" s="148"/>
      <c r="AG36" s="149"/>
      <c r="AH36" s="149"/>
      <c r="AI36" s="147"/>
      <c r="AJ36" s="148"/>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row>
    <row r="37" spans="1:68" s="132" customFormat="1" ht="151.5" customHeight="1" x14ac:dyDescent="0.25">
      <c r="A37" s="246"/>
      <c r="B37" s="208"/>
      <c r="C37" s="208"/>
      <c r="D37" s="208"/>
      <c r="E37" s="217"/>
      <c r="F37" s="208"/>
      <c r="G37" s="211"/>
      <c r="H37" s="214"/>
      <c r="I37" s="223"/>
      <c r="J37" s="226"/>
      <c r="K37" s="223">
        <f t="shared" si="23"/>
        <v>0</v>
      </c>
      <c r="L37" s="214"/>
      <c r="M37" s="223"/>
      <c r="N37" s="220"/>
      <c r="O37" s="138">
        <v>6</v>
      </c>
      <c r="P37" s="130"/>
      <c r="Q37" s="139" t="str">
        <f t="shared" si="27"/>
        <v/>
      </c>
      <c r="R37" s="140"/>
      <c r="S37" s="140"/>
      <c r="T37" s="141" t="str">
        <f t="shared" si="24"/>
        <v/>
      </c>
      <c r="U37" s="140"/>
      <c r="V37" s="140"/>
      <c r="W37" s="140"/>
      <c r="X37" s="142" t="str">
        <f t="shared" si="28"/>
        <v/>
      </c>
      <c r="Y37" s="143" t="str">
        <f t="shared" si="1"/>
        <v/>
      </c>
      <c r="Z37" s="144" t="str">
        <f t="shared" si="25"/>
        <v/>
      </c>
      <c r="AA37" s="143" t="str">
        <f t="shared" si="3"/>
        <v/>
      </c>
      <c r="AB37" s="144" t="str">
        <f t="shared" si="29"/>
        <v/>
      </c>
      <c r="AC37" s="145" t="str">
        <f t="shared" si="30"/>
        <v/>
      </c>
      <c r="AD37" s="146"/>
      <c r="AE37" s="147"/>
      <c r="AF37" s="148"/>
      <c r="AG37" s="149"/>
      <c r="AH37" s="149"/>
      <c r="AI37" s="147"/>
      <c r="AJ37" s="148"/>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row>
    <row r="38" spans="1:68" s="132" customFormat="1" ht="151.5" customHeight="1" x14ac:dyDescent="0.25">
      <c r="A38" s="244">
        <v>5</v>
      </c>
      <c r="B38" s="206"/>
      <c r="C38" s="206"/>
      <c r="D38" s="206"/>
      <c r="E38" s="215"/>
      <c r="F38" s="206"/>
      <c r="G38" s="209"/>
      <c r="H38" s="212" t="str">
        <f>IF(G38&lt;=0,"",IF(G38&lt;=2,"Muy Baja",IF(G38&lt;=24,"Baja",IF(G38&lt;=500,"Media",IF(G38&lt;=5000,"Alta","Muy Alta")))))</f>
        <v/>
      </c>
      <c r="I38" s="221" t="str">
        <f>IF(H38="","",IF(H38="Muy Baja",0.2,IF(H38="Baja",0.4,IF(H38="Media",0.6,IF(H38="Alta",0.8,IF(H38="Muy Alta",1,))))))</f>
        <v/>
      </c>
      <c r="J38" s="224"/>
      <c r="K38" s="221">
        <f>IF(NOT(ISERROR(MATCH(J38,'Tabla Impacto'!$B$221:$B$223,0))),'Tabla Impacto'!$F$223&amp;"Por favor no seleccionar los criterios de impacto(Afectación Económica o presupuestal y Pérdida Reputacional)",J38)</f>
        <v>0</v>
      </c>
      <c r="L38" s="212" t="str">
        <f>IF(OR(K38='Tabla Impacto'!$C$11,K38='Tabla Impacto'!$D$11),"Leve",IF(OR(K38='Tabla Impacto'!$C$12,K38='Tabla Impacto'!$D$12),"Menor",IF(OR(K38='Tabla Impacto'!$C$13,K38='Tabla Impacto'!$D$13),"Moderado",IF(OR(K38='Tabla Impacto'!$C$14,K38='Tabla Impacto'!$D$14),"Mayor",IF(OR(K38='Tabla Impacto'!$C$15,K38='Tabla Impacto'!$D$15),"Catastrófico","")))))</f>
        <v/>
      </c>
      <c r="M38" s="221" t="str">
        <f>IF(L38="","",IF(L38="Leve",0.2,IF(L38="Menor",0.4,IF(L38="Moderado",0.6,IF(L38="Mayor",0.8,IF(L38="Catastrófico",1,))))))</f>
        <v/>
      </c>
      <c r="N38" s="218" t="str">
        <f>IF(OR(AND(H38="Muy Baja",L38="Leve"),AND(H38="Muy Baja",L38="Menor"),AND(H38="Baja",L38="Leve")),"Bajo",IF(OR(AND(H38="Muy baja",L38="Moderado"),AND(H38="Baja",L38="Menor"),AND(H38="Baja",L38="Moderado"),AND(H38="Media",L38="Leve"),AND(H38="Media",L38="Menor"),AND(H38="Media",L38="Moderado"),AND(H38="Alta",L38="Leve"),AND(H38="Alta",L38="Menor")),"Moderado",IF(OR(AND(H38="Muy Baja",L38="Mayor"),AND(H38="Baja",L38="Mayor"),AND(H38="Media",L38="Mayor"),AND(H38="Alta",L38="Moderado"),AND(H38="Alta",L38="Mayor"),AND(H38="Muy Alta",L38="Leve"),AND(H38="Muy Alta",L38="Menor"),AND(H38="Muy Alta",L38="Moderado"),AND(H38="Muy Alta",L38="Mayor")),"Alto",IF(OR(AND(H38="Muy Baja",L38="Catastrófico"),AND(H38="Baja",L38="Catastrófico"),AND(H38="Media",L38="Catastrófico"),AND(H38="Alta",L38="Catastrófico"),AND(H38="Muy Alta",L38="Catastrófico")),"Extremo",""))))</f>
        <v/>
      </c>
      <c r="O38" s="138">
        <v>1</v>
      </c>
      <c r="P38" s="130"/>
      <c r="Q38" s="139" t="str">
        <f>IF(OR(R38="Preventivo",R38="Detectivo"),"Probabilidad",IF(R38="Correctivo","Impacto",""))</f>
        <v/>
      </c>
      <c r="R38" s="140"/>
      <c r="S38" s="140"/>
      <c r="T38" s="141" t="str">
        <f>IF(AND(R38="Preventivo",S38="Automático"),"50%",IF(AND(R38="Preventivo",S38="Manual"),"40%",IF(AND(R38="Detectivo",S38="Automático"),"40%",IF(AND(R38="Detectivo",S38="Manual"),"30%",IF(AND(R38="Correctivo",S38="Automático"),"35%",IF(AND(R38="Correctivo",S38="Manual"),"25%",""))))))</f>
        <v/>
      </c>
      <c r="U38" s="140"/>
      <c r="V38" s="140"/>
      <c r="W38" s="140"/>
      <c r="X38" s="142" t="str">
        <f>IFERROR(IF(Q38="Probabilidad",(I38-(+I38*T38)),IF(Q38="Impacto",I38,"")),"")</f>
        <v/>
      </c>
      <c r="Y38" s="143" t="str">
        <f>IFERROR(IF(X38="","",IF(X38&lt;=0.2,"Muy Baja",IF(X38&lt;=0.4,"Baja",IF(X38&lt;=0.6,"Media",IF(X38&lt;=0.8,"Alta","Muy Alta"))))),"")</f>
        <v/>
      </c>
      <c r="Z38" s="144" t="str">
        <f>+X38</f>
        <v/>
      </c>
      <c r="AA38" s="143" t="str">
        <f>IFERROR(IF(AB38="","",IF(AB38&lt;=0.2,"Leve",IF(AB38&lt;=0.4,"Menor",IF(AB38&lt;=0.6,"Moderado",IF(AB38&lt;=0.8,"Mayor","Catastrófico"))))),"")</f>
        <v/>
      </c>
      <c r="AB38" s="144" t="str">
        <f>IFERROR(IF(Q38="Impacto",(M38-(+M38*T38)),IF(Q38="Probabilidad",M38,"")),"")</f>
        <v/>
      </c>
      <c r="AC38" s="145"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46"/>
      <c r="AE38" s="147"/>
      <c r="AF38" s="148"/>
      <c r="AG38" s="149"/>
      <c r="AH38" s="149"/>
      <c r="AI38" s="147"/>
      <c r="AJ38" s="148"/>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row>
    <row r="39" spans="1:68" s="132" customFormat="1" ht="151.5" customHeight="1" x14ac:dyDescent="0.25">
      <c r="A39" s="245"/>
      <c r="B39" s="207"/>
      <c r="C39" s="207"/>
      <c r="D39" s="207"/>
      <c r="E39" s="216"/>
      <c r="F39" s="207"/>
      <c r="G39" s="210"/>
      <c r="H39" s="213"/>
      <c r="I39" s="222"/>
      <c r="J39" s="225"/>
      <c r="K39" s="222">
        <f t="shared" ref="K39:K43" si="31">IF(NOT(ISERROR(MATCH(J39,_xlfn.ANCHORARRAY(E50),0))),I52&amp;"Por favor no seleccionar los criterios de impacto",J39)</f>
        <v>0</v>
      </c>
      <c r="L39" s="213"/>
      <c r="M39" s="222"/>
      <c r="N39" s="219"/>
      <c r="O39" s="138">
        <v>2</v>
      </c>
      <c r="P39" s="130"/>
      <c r="Q39" s="139" t="str">
        <f>IF(OR(R39="Preventivo",R39="Detectivo"),"Probabilidad",IF(R39="Correctivo","Impacto",""))</f>
        <v/>
      </c>
      <c r="R39" s="140"/>
      <c r="S39" s="140"/>
      <c r="T39" s="141" t="str">
        <f t="shared" ref="T39:T43" si="32">IF(AND(R39="Preventivo",S39="Automático"),"50%",IF(AND(R39="Preventivo",S39="Manual"),"40%",IF(AND(R39="Detectivo",S39="Automático"),"40%",IF(AND(R39="Detectivo",S39="Manual"),"30%",IF(AND(R39="Correctivo",S39="Automático"),"35%",IF(AND(R39="Correctivo",S39="Manual"),"25%",""))))))</f>
        <v/>
      </c>
      <c r="U39" s="140"/>
      <c r="V39" s="140"/>
      <c r="W39" s="140"/>
      <c r="X39" s="142" t="str">
        <f>IFERROR(IF(AND(Q38="Probabilidad",Q39="Probabilidad"),(Z38-(+Z38*T39)),IF(Q39="Probabilidad",(I38-(+I38*T39)),IF(Q39="Impacto",Z38,""))),"")</f>
        <v/>
      </c>
      <c r="Y39" s="143" t="str">
        <f t="shared" si="1"/>
        <v/>
      </c>
      <c r="Z39" s="144" t="str">
        <f t="shared" ref="Z39:Z43" si="33">+X39</f>
        <v/>
      </c>
      <c r="AA39" s="143" t="str">
        <f t="shared" si="3"/>
        <v/>
      </c>
      <c r="AB39" s="144" t="str">
        <f>IFERROR(IF(AND(Q38="Impacto",Q39="Impacto"),(AB32-(+AB32*T39)),IF(Q39="Impacto",($M$38-(+$M$38*T39)),IF(Q39="Probabilidad",AB32,""))),"")</f>
        <v/>
      </c>
      <c r="AC39" s="145" t="str">
        <f t="shared" ref="AC39:AC40" si="34">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46"/>
      <c r="AE39" s="147"/>
      <c r="AF39" s="148"/>
      <c r="AG39" s="149"/>
      <c r="AH39" s="149"/>
      <c r="AI39" s="147"/>
      <c r="AJ39" s="148"/>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row>
    <row r="40" spans="1:68" s="132" customFormat="1" ht="151.5" customHeight="1" x14ac:dyDescent="0.25">
      <c r="A40" s="245"/>
      <c r="B40" s="207"/>
      <c r="C40" s="207"/>
      <c r="D40" s="207"/>
      <c r="E40" s="216"/>
      <c r="F40" s="207"/>
      <c r="G40" s="210"/>
      <c r="H40" s="213"/>
      <c r="I40" s="222"/>
      <c r="J40" s="225"/>
      <c r="K40" s="222">
        <f t="shared" si="31"/>
        <v>0</v>
      </c>
      <c r="L40" s="213"/>
      <c r="M40" s="222"/>
      <c r="N40" s="219"/>
      <c r="O40" s="138">
        <v>3</v>
      </c>
      <c r="P40" s="151"/>
      <c r="Q40" s="139" t="str">
        <f>IF(OR(R40="Preventivo",R40="Detectivo"),"Probabilidad",IF(R40="Correctivo","Impacto",""))</f>
        <v/>
      </c>
      <c r="R40" s="140"/>
      <c r="S40" s="140"/>
      <c r="T40" s="141" t="str">
        <f t="shared" si="32"/>
        <v/>
      </c>
      <c r="U40" s="140"/>
      <c r="V40" s="140"/>
      <c r="W40" s="140"/>
      <c r="X40" s="142" t="str">
        <f>IFERROR(IF(AND(Q39="Probabilidad",Q40="Probabilidad"),(Z39-(+Z39*T40)),IF(AND(Q39="Impacto",Q40="Probabilidad"),(Z38-(+Z38*T40)),IF(Q40="Impacto",Z39,""))),"")</f>
        <v/>
      </c>
      <c r="Y40" s="143" t="str">
        <f t="shared" si="1"/>
        <v/>
      </c>
      <c r="Z40" s="144" t="str">
        <f t="shared" si="33"/>
        <v/>
      </c>
      <c r="AA40" s="143" t="str">
        <f t="shared" si="3"/>
        <v/>
      </c>
      <c r="AB40" s="144" t="str">
        <f>IFERROR(IF(AND(Q39="Impacto",Q40="Impacto"),(AB39-(+AB39*T40)),IF(AND(Q39="Probabilidad",Q40="Impacto"),(AB38-(+AB38*T40)),IF(Q40="Probabilidad",AB39,""))),"")</f>
        <v/>
      </c>
      <c r="AC40" s="145" t="str">
        <f t="shared" si="34"/>
        <v/>
      </c>
      <c r="AD40" s="146"/>
      <c r="AE40" s="147"/>
      <c r="AF40" s="148"/>
      <c r="AG40" s="149"/>
      <c r="AH40" s="149"/>
      <c r="AI40" s="147"/>
      <c r="AJ40" s="148"/>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row>
    <row r="41" spans="1:68" s="132" customFormat="1" ht="151.5" customHeight="1" x14ac:dyDescent="0.25">
      <c r="A41" s="245"/>
      <c r="B41" s="207"/>
      <c r="C41" s="207"/>
      <c r="D41" s="207"/>
      <c r="E41" s="216"/>
      <c r="F41" s="207"/>
      <c r="G41" s="210"/>
      <c r="H41" s="213"/>
      <c r="I41" s="222"/>
      <c r="J41" s="225"/>
      <c r="K41" s="222">
        <f t="shared" si="31"/>
        <v>0</v>
      </c>
      <c r="L41" s="213"/>
      <c r="M41" s="222"/>
      <c r="N41" s="219"/>
      <c r="O41" s="138">
        <v>4</v>
      </c>
      <c r="P41" s="130"/>
      <c r="Q41" s="139" t="str">
        <f t="shared" ref="Q41:Q43" si="35">IF(OR(R41="Preventivo",R41="Detectivo"),"Probabilidad",IF(R41="Correctivo","Impacto",""))</f>
        <v/>
      </c>
      <c r="R41" s="140"/>
      <c r="S41" s="140"/>
      <c r="T41" s="141" t="str">
        <f t="shared" si="32"/>
        <v/>
      </c>
      <c r="U41" s="140"/>
      <c r="V41" s="140"/>
      <c r="W41" s="140"/>
      <c r="X41" s="142" t="str">
        <f t="shared" ref="X41:X43" si="36">IFERROR(IF(AND(Q40="Probabilidad",Q41="Probabilidad"),(Z40-(+Z40*T41)),IF(AND(Q40="Impacto",Q41="Probabilidad"),(Z39-(+Z39*T41)),IF(Q41="Impacto",Z40,""))),"")</f>
        <v/>
      </c>
      <c r="Y41" s="143" t="str">
        <f t="shared" si="1"/>
        <v/>
      </c>
      <c r="Z41" s="144" t="str">
        <f t="shared" si="33"/>
        <v/>
      </c>
      <c r="AA41" s="143" t="str">
        <f t="shared" si="3"/>
        <v/>
      </c>
      <c r="AB41" s="144" t="str">
        <f t="shared" ref="AB41:AB43" si="37">IFERROR(IF(AND(Q40="Impacto",Q41="Impacto"),(AB40-(+AB40*T41)),IF(AND(Q40="Probabilidad",Q41="Impacto"),(AB39-(+AB39*T41)),IF(Q41="Probabilidad",AB40,""))),"")</f>
        <v/>
      </c>
      <c r="AC41" s="145"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46"/>
      <c r="AE41" s="147"/>
      <c r="AF41" s="148"/>
      <c r="AG41" s="149"/>
      <c r="AH41" s="149"/>
      <c r="AI41" s="147"/>
      <c r="AJ41" s="148"/>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row>
    <row r="42" spans="1:68" s="132" customFormat="1" ht="151.5" customHeight="1" x14ac:dyDescent="0.25">
      <c r="A42" s="245"/>
      <c r="B42" s="207"/>
      <c r="C42" s="207"/>
      <c r="D42" s="207"/>
      <c r="E42" s="216"/>
      <c r="F42" s="207"/>
      <c r="G42" s="210"/>
      <c r="H42" s="213"/>
      <c r="I42" s="222"/>
      <c r="J42" s="225"/>
      <c r="K42" s="222">
        <f t="shared" si="31"/>
        <v>0</v>
      </c>
      <c r="L42" s="213"/>
      <c r="M42" s="222"/>
      <c r="N42" s="219"/>
      <c r="O42" s="138">
        <v>5</v>
      </c>
      <c r="P42" s="130"/>
      <c r="Q42" s="139" t="str">
        <f t="shared" si="35"/>
        <v/>
      </c>
      <c r="R42" s="140"/>
      <c r="S42" s="140"/>
      <c r="T42" s="141" t="str">
        <f t="shared" si="32"/>
        <v/>
      </c>
      <c r="U42" s="140"/>
      <c r="V42" s="140"/>
      <c r="W42" s="140"/>
      <c r="X42" s="142" t="str">
        <f t="shared" si="36"/>
        <v/>
      </c>
      <c r="Y42" s="143" t="str">
        <f t="shared" si="1"/>
        <v/>
      </c>
      <c r="Z42" s="144" t="str">
        <f t="shared" si="33"/>
        <v/>
      </c>
      <c r="AA42" s="143" t="str">
        <f t="shared" si="3"/>
        <v/>
      </c>
      <c r="AB42" s="144" t="str">
        <f t="shared" si="37"/>
        <v/>
      </c>
      <c r="AC42" s="145" t="str">
        <f t="shared" ref="AC42:AC43" si="38">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46"/>
      <c r="AE42" s="147"/>
      <c r="AF42" s="148"/>
      <c r="AG42" s="149"/>
      <c r="AH42" s="149"/>
      <c r="AI42" s="147"/>
      <c r="AJ42" s="148"/>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row>
    <row r="43" spans="1:68" s="132" customFormat="1" ht="151.5" customHeight="1" x14ac:dyDescent="0.25">
      <c r="A43" s="246"/>
      <c r="B43" s="208"/>
      <c r="C43" s="208"/>
      <c r="D43" s="208"/>
      <c r="E43" s="217"/>
      <c r="F43" s="208"/>
      <c r="G43" s="211"/>
      <c r="H43" s="214"/>
      <c r="I43" s="223"/>
      <c r="J43" s="226"/>
      <c r="K43" s="223">
        <f t="shared" si="31"/>
        <v>0</v>
      </c>
      <c r="L43" s="214"/>
      <c r="M43" s="223"/>
      <c r="N43" s="220"/>
      <c r="O43" s="138">
        <v>6</v>
      </c>
      <c r="P43" s="130"/>
      <c r="Q43" s="139" t="str">
        <f t="shared" si="35"/>
        <v/>
      </c>
      <c r="R43" s="140"/>
      <c r="S43" s="140"/>
      <c r="T43" s="141" t="str">
        <f t="shared" si="32"/>
        <v/>
      </c>
      <c r="U43" s="140"/>
      <c r="V43" s="140"/>
      <c r="W43" s="140"/>
      <c r="X43" s="142" t="str">
        <f t="shared" si="36"/>
        <v/>
      </c>
      <c r="Y43" s="143" t="str">
        <f t="shared" si="1"/>
        <v/>
      </c>
      <c r="Z43" s="144" t="str">
        <f t="shared" si="33"/>
        <v/>
      </c>
      <c r="AA43" s="143" t="str">
        <f t="shared" si="3"/>
        <v/>
      </c>
      <c r="AB43" s="144" t="str">
        <f t="shared" si="37"/>
        <v/>
      </c>
      <c r="AC43" s="145" t="str">
        <f t="shared" si="38"/>
        <v/>
      </c>
      <c r="AD43" s="146"/>
      <c r="AE43" s="147"/>
      <c r="AF43" s="148"/>
      <c r="AG43" s="149"/>
      <c r="AH43" s="149"/>
      <c r="AI43" s="147"/>
      <c r="AJ43" s="148"/>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row>
    <row r="44" spans="1:68" s="132" customFormat="1" ht="151.5" customHeight="1" x14ac:dyDescent="0.25">
      <c r="A44" s="244">
        <v>6</v>
      </c>
      <c r="B44" s="206"/>
      <c r="C44" s="206"/>
      <c r="D44" s="206"/>
      <c r="E44" s="215"/>
      <c r="F44" s="206"/>
      <c r="G44" s="209"/>
      <c r="H44" s="212" t="str">
        <f>IF(G44&lt;=0,"",IF(G44&lt;=2,"Muy Baja",IF(G44&lt;=24,"Baja",IF(G44&lt;=500,"Media",IF(G44&lt;=5000,"Alta","Muy Alta")))))</f>
        <v/>
      </c>
      <c r="I44" s="221" t="str">
        <f>IF(H44="","",IF(H44="Muy Baja",0.2,IF(H44="Baja",0.4,IF(H44="Media",0.6,IF(H44="Alta",0.8,IF(H44="Muy Alta",1,))))))</f>
        <v/>
      </c>
      <c r="J44" s="224"/>
      <c r="K44" s="221">
        <f>IF(NOT(ISERROR(MATCH(J44,'Tabla Impacto'!$B$221:$B$223,0))),'Tabla Impacto'!$F$223&amp;"Por favor no seleccionar los criterios de impacto(Afectación Económica o presupuestal y Pérdida Reputacional)",J44)</f>
        <v>0</v>
      </c>
      <c r="L44" s="212" t="str">
        <f>IF(OR(K44='Tabla Impacto'!$C$11,K44='Tabla Impacto'!$D$11),"Leve",IF(OR(K44='Tabla Impacto'!$C$12,K44='Tabla Impacto'!$D$12),"Menor",IF(OR(K44='Tabla Impacto'!$C$13,K44='Tabla Impacto'!$D$13),"Moderado",IF(OR(K44='Tabla Impacto'!$C$14,K44='Tabla Impacto'!$D$14),"Mayor",IF(OR(K44='Tabla Impacto'!$C$15,K44='Tabla Impacto'!$D$15),"Catastrófico","")))))</f>
        <v/>
      </c>
      <c r="M44" s="221" t="str">
        <f>IF(L44="","",IF(L44="Leve",0.2,IF(L44="Menor",0.4,IF(L44="Moderado",0.6,IF(L44="Mayor",0.8,IF(L44="Catastrófico",1,))))))</f>
        <v/>
      </c>
      <c r="N44" s="218" t="str">
        <f>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138">
        <v>1</v>
      </c>
      <c r="P44" s="130"/>
      <c r="Q44" s="139" t="str">
        <f>IF(OR(R44="Preventivo",R44="Detectivo"),"Probabilidad",IF(R44="Correctivo","Impacto",""))</f>
        <v/>
      </c>
      <c r="R44" s="140"/>
      <c r="S44" s="140"/>
      <c r="T44" s="141" t="str">
        <f>IF(AND(R44="Preventivo",S44="Automático"),"50%",IF(AND(R44="Preventivo",S44="Manual"),"40%",IF(AND(R44="Detectivo",S44="Automático"),"40%",IF(AND(R44="Detectivo",S44="Manual"),"30%",IF(AND(R44="Correctivo",S44="Automático"),"35%",IF(AND(R44="Correctivo",S44="Manual"),"25%",""))))))</f>
        <v/>
      </c>
      <c r="U44" s="140"/>
      <c r="V44" s="140"/>
      <c r="W44" s="140"/>
      <c r="X44" s="142" t="str">
        <f>IFERROR(IF(Q44="Probabilidad",(I44-(+I44*T44)),IF(Q44="Impacto",I44,"")),"")</f>
        <v/>
      </c>
      <c r="Y44" s="143" t="str">
        <f>IFERROR(IF(X44="","",IF(X44&lt;=0.2,"Muy Baja",IF(X44&lt;=0.4,"Baja",IF(X44&lt;=0.6,"Media",IF(X44&lt;=0.8,"Alta","Muy Alta"))))),"")</f>
        <v/>
      </c>
      <c r="Z44" s="144" t="str">
        <f>+X44</f>
        <v/>
      </c>
      <c r="AA44" s="143" t="str">
        <f>IFERROR(IF(AB44="","",IF(AB44&lt;=0.2,"Leve",IF(AB44&lt;=0.4,"Menor",IF(AB44&lt;=0.6,"Moderado",IF(AB44&lt;=0.8,"Mayor","Catastrófico"))))),"")</f>
        <v/>
      </c>
      <c r="AB44" s="144" t="str">
        <f>IFERROR(IF(Q44="Impacto",(M44-(+M44*T44)),IF(Q44="Probabilidad",M44,"")),"")</f>
        <v/>
      </c>
      <c r="AC44" s="145"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46"/>
      <c r="AE44" s="147"/>
      <c r="AF44" s="148"/>
      <c r="AG44" s="149"/>
      <c r="AH44" s="149"/>
      <c r="AI44" s="147"/>
      <c r="AJ44" s="148"/>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row>
    <row r="45" spans="1:68" s="132" customFormat="1" ht="151.5" customHeight="1" x14ac:dyDescent="0.25">
      <c r="A45" s="245"/>
      <c r="B45" s="207"/>
      <c r="C45" s="207"/>
      <c r="D45" s="207"/>
      <c r="E45" s="216"/>
      <c r="F45" s="207"/>
      <c r="G45" s="210"/>
      <c r="H45" s="213"/>
      <c r="I45" s="222"/>
      <c r="J45" s="225"/>
      <c r="K45" s="222">
        <f t="shared" ref="K45:K49" si="39">IF(NOT(ISERROR(MATCH(J45,_xlfn.ANCHORARRAY(E56),0))),I58&amp;"Por favor no seleccionar los criterios de impacto",J45)</f>
        <v>0</v>
      </c>
      <c r="L45" s="213"/>
      <c r="M45" s="222"/>
      <c r="N45" s="219"/>
      <c r="O45" s="138">
        <v>2</v>
      </c>
      <c r="P45" s="130"/>
      <c r="Q45" s="139" t="str">
        <f>IF(OR(R45="Preventivo",R45="Detectivo"),"Probabilidad",IF(R45="Correctivo","Impacto",""))</f>
        <v/>
      </c>
      <c r="R45" s="140"/>
      <c r="S45" s="140"/>
      <c r="T45" s="141" t="str">
        <f t="shared" ref="T45:T49" si="40">IF(AND(R45="Preventivo",S45="Automático"),"50%",IF(AND(R45="Preventivo",S45="Manual"),"40%",IF(AND(R45="Detectivo",S45="Automático"),"40%",IF(AND(R45="Detectivo",S45="Manual"),"30%",IF(AND(R45="Correctivo",S45="Automático"),"35%",IF(AND(R45="Correctivo",S45="Manual"),"25%",""))))))</f>
        <v/>
      </c>
      <c r="U45" s="140"/>
      <c r="V45" s="140"/>
      <c r="W45" s="140"/>
      <c r="X45" s="142" t="str">
        <f>IFERROR(IF(AND(Q44="Probabilidad",Q45="Probabilidad"),(Z44-(+Z44*T45)),IF(Q45="Probabilidad",(I44-(+I44*T45)),IF(Q45="Impacto",Z44,""))),"")</f>
        <v/>
      </c>
      <c r="Y45" s="143" t="str">
        <f t="shared" si="1"/>
        <v/>
      </c>
      <c r="Z45" s="144" t="str">
        <f t="shared" ref="Z45:Z49" si="41">+X45</f>
        <v/>
      </c>
      <c r="AA45" s="143" t="str">
        <f t="shared" si="3"/>
        <v/>
      </c>
      <c r="AB45" s="144" t="str">
        <f>IFERROR(IF(AND(Q44="Impacto",Q45="Impacto"),(AB38-(+AB38*T45)),IF(Q45="Impacto",($M$44-(+$M$44*T45)),IF(Q45="Probabilidad",AB38,""))),"")</f>
        <v/>
      </c>
      <c r="AC45" s="145" t="str">
        <f t="shared" ref="AC45:AC46" si="42">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46"/>
      <c r="AE45" s="147"/>
      <c r="AF45" s="148"/>
      <c r="AG45" s="149"/>
      <c r="AH45" s="149"/>
      <c r="AI45" s="147"/>
      <c r="AJ45" s="148"/>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row>
    <row r="46" spans="1:68" s="132" customFormat="1" ht="151.5" customHeight="1" x14ac:dyDescent="0.25">
      <c r="A46" s="245"/>
      <c r="B46" s="207"/>
      <c r="C46" s="207"/>
      <c r="D46" s="207"/>
      <c r="E46" s="216"/>
      <c r="F46" s="207"/>
      <c r="G46" s="210"/>
      <c r="H46" s="213"/>
      <c r="I46" s="222"/>
      <c r="J46" s="225"/>
      <c r="K46" s="222">
        <f t="shared" si="39"/>
        <v>0</v>
      </c>
      <c r="L46" s="213"/>
      <c r="M46" s="222"/>
      <c r="N46" s="219"/>
      <c r="O46" s="138">
        <v>3</v>
      </c>
      <c r="P46" s="151"/>
      <c r="Q46" s="139" t="str">
        <f>IF(OR(R46="Preventivo",R46="Detectivo"),"Probabilidad",IF(R46="Correctivo","Impacto",""))</f>
        <v/>
      </c>
      <c r="R46" s="140"/>
      <c r="S46" s="140"/>
      <c r="T46" s="141" t="str">
        <f t="shared" si="40"/>
        <v/>
      </c>
      <c r="U46" s="140"/>
      <c r="V46" s="140"/>
      <c r="W46" s="140"/>
      <c r="X46" s="142" t="str">
        <f>IFERROR(IF(AND(Q45="Probabilidad",Q46="Probabilidad"),(Z45-(+Z45*T46)),IF(AND(Q45="Impacto",Q46="Probabilidad"),(Z44-(+Z44*T46)),IF(Q46="Impacto",Z45,""))),"")</f>
        <v/>
      </c>
      <c r="Y46" s="143" t="str">
        <f t="shared" si="1"/>
        <v/>
      </c>
      <c r="Z46" s="144" t="str">
        <f t="shared" si="41"/>
        <v/>
      </c>
      <c r="AA46" s="143" t="str">
        <f t="shared" si="3"/>
        <v/>
      </c>
      <c r="AB46" s="144" t="str">
        <f>IFERROR(IF(AND(Q45="Impacto",Q46="Impacto"),(AB45-(+AB45*T46)),IF(AND(Q45="Probabilidad",Q46="Impacto"),(AB44-(+AB44*T46)),IF(Q46="Probabilidad",AB45,""))),"")</f>
        <v/>
      </c>
      <c r="AC46" s="145" t="str">
        <f t="shared" si="42"/>
        <v/>
      </c>
      <c r="AD46" s="146"/>
      <c r="AE46" s="147"/>
      <c r="AF46" s="148"/>
      <c r="AG46" s="149"/>
      <c r="AH46" s="149"/>
      <c r="AI46" s="147"/>
      <c r="AJ46" s="148"/>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row>
    <row r="47" spans="1:68" s="132" customFormat="1" ht="151.5" customHeight="1" x14ac:dyDescent="0.25">
      <c r="A47" s="245"/>
      <c r="B47" s="207"/>
      <c r="C47" s="207"/>
      <c r="D47" s="207"/>
      <c r="E47" s="216"/>
      <c r="F47" s="207"/>
      <c r="G47" s="210"/>
      <c r="H47" s="213"/>
      <c r="I47" s="222"/>
      <c r="J47" s="225"/>
      <c r="K47" s="222">
        <f t="shared" si="39"/>
        <v>0</v>
      </c>
      <c r="L47" s="213"/>
      <c r="M47" s="222"/>
      <c r="N47" s="219"/>
      <c r="O47" s="138">
        <v>4</v>
      </c>
      <c r="P47" s="130"/>
      <c r="Q47" s="139" t="str">
        <f t="shared" ref="Q47:Q49" si="43">IF(OR(R47="Preventivo",R47="Detectivo"),"Probabilidad",IF(R47="Correctivo","Impacto",""))</f>
        <v/>
      </c>
      <c r="R47" s="140"/>
      <c r="S47" s="140"/>
      <c r="T47" s="141" t="str">
        <f t="shared" si="40"/>
        <v/>
      </c>
      <c r="U47" s="140"/>
      <c r="V47" s="140"/>
      <c r="W47" s="140"/>
      <c r="X47" s="142" t="str">
        <f t="shared" ref="X47:X49" si="44">IFERROR(IF(AND(Q46="Probabilidad",Q47="Probabilidad"),(Z46-(+Z46*T47)),IF(AND(Q46="Impacto",Q47="Probabilidad"),(Z45-(+Z45*T47)),IF(Q47="Impacto",Z46,""))),"")</f>
        <v/>
      </c>
      <c r="Y47" s="143" t="str">
        <f t="shared" si="1"/>
        <v/>
      </c>
      <c r="Z47" s="144" t="str">
        <f t="shared" si="41"/>
        <v/>
      </c>
      <c r="AA47" s="143" t="str">
        <f t="shared" si="3"/>
        <v/>
      </c>
      <c r="AB47" s="144" t="str">
        <f t="shared" ref="AB47:AB49" si="45">IFERROR(IF(AND(Q46="Impacto",Q47="Impacto"),(AB46-(+AB46*T47)),IF(AND(Q46="Probabilidad",Q47="Impacto"),(AB45-(+AB45*T47)),IF(Q47="Probabilidad",AB46,""))),"")</f>
        <v/>
      </c>
      <c r="AC47" s="145"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46"/>
      <c r="AE47" s="147"/>
      <c r="AF47" s="148"/>
      <c r="AG47" s="149"/>
      <c r="AH47" s="149"/>
      <c r="AI47" s="147"/>
      <c r="AJ47" s="148"/>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row>
    <row r="48" spans="1:68" s="132" customFormat="1" ht="151.5" customHeight="1" x14ac:dyDescent="0.25">
      <c r="A48" s="245"/>
      <c r="B48" s="207"/>
      <c r="C48" s="207"/>
      <c r="D48" s="207"/>
      <c r="E48" s="216"/>
      <c r="F48" s="207"/>
      <c r="G48" s="210"/>
      <c r="H48" s="213"/>
      <c r="I48" s="222"/>
      <c r="J48" s="225"/>
      <c r="K48" s="222">
        <f t="shared" si="39"/>
        <v>0</v>
      </c>
      <c r="L48" s="213"/>
      <c r="M48" s="222"/>
      <c r="N48" s="219"/>
      <c r="O48" s="138">
        <v>5</v>
      </c>
      <c r="P48" s="130"/>
      <c r="Q48" s="139" t="str">
        <f t="shared" si="43"/>
        <v/>
      </c>
      <c r="R48" s="140"/>
      <c r="S48" s="140"/>
      <c r="T48" s="141" t="str">
        <f t="shared" si="40"/>
        <v/>
      </c>
      <c r="U48" s="140"/>
      <c r="V48" s="140"/>
      <c r="W48" s="140"/>
      <c r="X48" s="142" t="str">
        <f t="shared" si="44"/>
        <v/>
      </c>
      <c r="Y48" s="143" t="str">
        <f t="shared" si="1"/>
        <v/>
      </c>
      <c r="Z48" s="144" t="str">
        <f t="shared" si="41"/>
        <v/>
      </c>
      <c r="AA48" s="143" t="str">
        <f t="shared" si="3"/>
        <v/>
      </c>
      <c r="AB48" s="144" t="str">
        <f t="shared" si="45"/>
        <v/>
      </c>
      <c r="AC48" s="145" t="str">
        <f t="shared" ref="AC48" si="46">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46"/>
      <c r="AE48" s="147"/>
      <c r="AF48" s="148"/>
      <c r="AG48" s="149"/>
      <c r="AH48" s="149"/>
      <c r="AI48" s="147"/>
      <c r="AJ48" s="148"/>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row>
    <row r="49" spans="1:68" s="132" customFormat="1" ht="151.5" customHeight="1" x14ac:dyDescent="0.25">
      <c r="A49" s="246"/>
      <c r="B49" s="208"/>
      <c r="C49" s="208"/>
      <c r="D49" s="208"/>
      <c r="E49" s="217"/>
      <c r="F49" s="208"/>
      <c r="G49" s="211"/>
      <c r="H49" s="214"/>
      <c r="I49" s="223"/>
      <c r="J49" s="226"/>
      <c r="K49" s="223">
        <f t="shared" si="39"/>
        <v>0</v>
      </c>
      <c r="L49" s="214"/>
      <c r="M49" s="223"/>
      <c r="N49" s="220"/>
      <c r="O49" s="138">
        <v>6</v>
      </c>
      <c r="P49" s="130"/>
      <c r="Q49" s="139" t="str">
        <f t="shared" si="43"/>
        <v/>
      </c>
      <c r="R49" s="140"/>
      <c r="S49" s="140"/>
      <c r="T49" s="141" t="str">
        <f t="shared" si="40"/>
        <v/>
      </c>
      <c r="U49" s="140"/>
      <c r="V49" s="140"/>
      <c r="W49" s="140"/>
      <c r="X49" s="142" t="str">
        <f t="shared" si="44"/>
        <v/>
      </c>
      <c r="Y49" s="143" t="str">
        <f t="shared" si="1"/>
        <v/>
      </c>
      <c r="Z49" s="144" t="str">
        <f t="shared" si="41"/>
        <v/>
      </c>
      <c r="AA49" s="143" t="str">
        <f>IFERROR(IF(AB49="","",IF(AB49&lt;=0.2,"Leve",IF(AB49&lt;=0.4,"Menor",IF(AB49&lt;=0.6,"Moderado",IF(AB49&lt;=0.8,"Mayor","Catastrófico"))))),"")</f>
        <v/>
      </c>
      <c r="AB49" s="144" t="str">
        <f t="shared" si="45"/>
        <v/>
      </c>
      <c r="AC49" s="145"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46"/>
      <c r="AE49" s="147"/>
      <c r="AF49" s="148"/>
      <c r="AG49" s="149"/>
      <c r="AH49" s="149"/>
      <c r="AI49" s="147"/>
      <c r="AJ49" s="148"/>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row>
    <row r="50" spans="1:68" s="132" customFormat="1" ht="151.5" customHeight="1" x14ac:dyDescent="0.25">
      <c r="A50" s="244">
        <v>7</v>
      </c>
      <c r="B50" s="206"/>
      <c r="C50" s="206"/>
      <c r="D50" s="206"/>
      <c r="E50" s="215"/>
      <c r="F50" s="206"/>
      <c r="G50" s="209"/>
      <c r="H50" s="212" t="str">
        <f>IF(G50&lt;=0,"",IF(G50&lt;=2,"Muy Baja",IF(G50&lt;=24,"Baja",IF(G50&lt;=500,"Media",IF(G50&lt;=5000,"Alta","Muy Alta")))))</f>
        <v/>
      </c>
      <c r="I50" s="221" t="str">
        <f>IF(H50="","",IF(H50="Muy Baja",0.2,IF(H50="Baja",0.4,IF(H50="Media",0.6,IF(H50="Alta",0.8,IF(H50="Muy Alta",1,))))))</f>
        <v/>
      </c>
      <c r="J50" s="224"/>
      <c r="K50" s="221">
        <f>IF(NOT(ISERROR(MATCH(J50,'Tabla Impacto'!$B$221:$B$223,0))),'Tabla Impacto'!$F$223&amp;"Por favor no seleccionar los criterios de impacto(Afectación Económica o presupuestal y Pérdida Reputacional)",J50)</f>
        <v>0</v>
      </c>
      <c r="L50" s="212" t="str">
        <f>IF(OR(K50='Tabla Impacto'!$C$11,K50='Tabla Impacto'!$D$11),"Leve",IF(OR(K50='Tabla Impacto'!$C$12,K50='Tabla Impacto'!$D$12),"Menor",IF(OR(K50='Tabla Impacto'!$C$13,K50='Tabla Impacto'!$D$13),"Moderado",IF(OR(K50='Tabla Impacto'!$C$14,K50='Tabla Impacto'!$D$14),"Mayor",IF(OR(K50='Tabla Impacto'!$C$15,K50='Tabla Impacto'!$D$15),"Catastrófico","")))))</f>
        <v/>
      </c>
      <c r="M50" s="221" t="str">
        <f>IF(L50="","",IF(L50="Leve",0.2,IF(L50="Menor",0.4,IF(L50="Moderado",0.6,IF(L50="Mayor",0.8,IF(L50="Catastrófico",1,))))))</f>
        <v/>
      </c>
      <c r="N50" s="218" t="str">
        <f>IF(OR(AND(H50="Muy Baja",L50="Leve"),AND(H50="Muy Baja",L50="Menor"),AND(H50="Baja",L50="Leve")),"Bajo",IF(OR(AND(H50="Muy baja",L50="Moderado"),AND(H50="Baja",L50="Menor"),AND(H50="Baja",L50="Moderado"),AND(H50="Media",L50="Leve"),AND(H50="Media",L50="Menor"),AND(H50="Media",L50="Moderado"),AND(H50="Alta",L50="Leve"),AND(H50="Alta",L50="Menor")),"Moderado",IF(OR(AND(H50="Muy Baja",L50="Mayor"),AND(H50="Baja",L50="Mayor"),AND(H50="Media",L50="Mayor"),AND(H50="Alta",L50="Moderado"),AND(H50="Alta",L50="Mayor"),AND(H50="Muy Alta",L50="Leve"),AND(H50="Muy Alta",L50="Menor"),AND(H50="Muy Alta",L50="Moderado"),AND(H50="Muy Alta",L50="Mayor")),"Alto",IF(OR(AND(H50="Muy Baja",L50="Catastrófico"),AND(H50="Baja",L50="Catastrófico"),AND(H50="Media",L50="Catastrófico"),AND(H50="Alta",L50="Catastrófico"),AND(H50="Muy Alta",L50="Catastrófico")),"Extremo",""))))</f>
        <v/>
      </c>
      <c r="O50" s="138">
        <v>1</v>
      </c>
      <c r="P50" s="130"/>
      <c r="Q50" s="139" t="str">
        <f>IF(OR(R50="Preventivo",R50="Detectivo"),"Probabilidad",IF(R50="Correctivo","Impacto",""))</f>
        <v/>
      </c>
      <c r="R50" s="140"/>
      <c r="S50" s="140"/>
      <c r="T50" s="141" t="str">
        <f>IF(AND(R50="Preventivo",S50="Automático"),"50%",IF(AND(R50="Preventivo",S50="Manual"),"40%",IF(AND(R50="Detectivo",S50="Automático"),"40%",IF(AND(R50="Detectivo",S50="Manual"),"30%",IF(AND(R50="Correctivo",S50="Automático"),"35%",IF(AND(R50="Correctivo",S50="Manual"),"25%",""))))))</f>
        <v/>
      </c>
      <c r="U50" s="140"/>
      <c r="V50" s="140"/>
      <c r="W50" s="140"/>
      <c r="X50" s="142" t="str">
        <f>IFERROR(IF(Q50="Probabilidad",(I50-(+I50*T50)),IF(Q50="Impacto",I50,"")),"")</f>
        <v/>
      </c>
      <c r="Y50" s="143" t="str">
        <f>IFERROR(IF(X50="","",IF(X50&lt;=0.2,"Muy Baja",IF(X50&lt;=0.4,"Baja",IF(X50&lt;=0.6,"Media",IF(X50&lt;=0.8,"Alta","Muy Alta"))))),"")</f>
        <v/>
      </c>
      <c r="Z50" s="144" t="str">
        <f>+X50</f>
        <v/>
      </c>
      <c r="AA50" s="143" t="str">
        <f>IFERROR(IF(AB50="","",IF(AB50&lt;=0.2,"Leve",IF(AB50&lt;=0.4,"Menor",IF(AB50&lt;=0.6,"Moderado",IF(AB50&lt;=0.8,"Mayor","Catastrófico"))))),"")</f>
        <v/>
      </c>
      <c r="AB50" s="144" t="str">
        <f>IFERROR(IF(Q50="Impacto",(M50-(+M50*T50)),IF(Q50="Probabilidad",M50,"")),"")</f>
        <v/>
      </c>
      <c r="AC50" s="145"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46"/>
      <c r="AE50" s="147"/>
      <c r="AF50" s="148"/>
      <c r="AG50" s="149"/>
      <c r="AH50" s="149"/>
      <c r="AI50" s="147"/>
      <c r="AJ50" s="148"/>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row>
    <row r="51" spans="1:68" s="132" customFormat="1" ht="151.5" customHeight="1" x14ac:dyDescent="0.25">
      <c r="A51" s="245"/>
      <c r="B51" s="207"/>
      <c r="C51" s="207"/>
      <c r="D51" s="207"/>
      <c r="E51" s="216"/>
      <c r="F51" s="207"/>
      <c r="G51" s="210"/>
      <c r="H51" s="213"/>
      <c r="I51" s="222"/>
      <c r="J51" s="225"/>
      <c r="K51" s="222">
        <f t="shared" ref="K51:K55" si="47">IF(NOT(ISERROR(MATCH(J51,_xlfn.ANCHORARRAY(E62),0))),I64&amp;"Por favor no seleccionar los criterios de impacto",J51)</f>
        <v>0</v>
      </c>
      <c r="L51" s="213"/>
      <c r="M51" s="222"/>
      <c r="N51" s="219"/>
      <c r="O51" s="138">
        <v>2</v>
      </c>
      <c r="P51" s="130"/>
      <c r="Q51" s="139" t="str">
        <f>IF(OR(R51="Preventivo",R51="Detectivo"),"Probabilidad",IF(R51="Correctivo","Impacto",""))</f>
        <v/>
      </c>
      <c r="R51" s="140"/>
      <c r="S51" s="140"/>
      <c r="T51" s="141" t="str">
        <f t="shared" ref="T51:T55" si="48">IF(AND(R51="Preventivo",S51="Automático"),"50%",IF(AND(R51="Preventivo",S51="Manual"),"40%",IF(AND(R51="Detectivo",S51="Automático"),"40%",IF(AND(R51="Detectivo",S51="Manual"),"30%",IF(AND(R51="Correctivo",S51="Automático"),"35%",IF(AND(R51="Correctivo",S51="Manual"),"25%",""))))))</f>
        <v/>
      </c>
      <c r="U51" s="140"/>
      <c r="V51" s="140"/>
      <c r="W51" s="140"/>
      <c r="X51" s="142" t="str">
        <f>IFERROR(IF(AND(Q50="Probabilidad",Q51="Probabilidad"),(Z50-(+Z50*T51)),IF(Q51="Probabilidad",(I50-(+I50*T51)),IF(Q51="Impacto",Z50,""))),"")</f>
        <v/>
      </c>
      <c r="Y51" s="143" t="str">
        <f t="shared" si="1"/>
        <v/>
      </c>
      <c r="Z51" s="144" t="str">
        <f t="shared" ref="Z51:Z55" si="49">+X51</f>
        <v/>
      </c>
      <c r="AA51" s="143" t="str">
        <f t="shared" si="3"/>
        <v/>
      </c>
      <c r="AB51" s="144" t="str">
        <f>IFERROR(IF(AND(Q50="Impacto",Q51="Impacto"),(AB44-(+AB44*T51)),IF(Q51="Impacto",($M$50-(+$M$50*T51)),IF(Q51="Probabilidad",AB44,""))),"")</f>
        <v/>
      </c>
      <c r="AC51" s="145" t="str">
        <f t="shared" ref="AC51:AC52" si="50">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46"/>
      <c r="AE51" s="147"/>
      <c r="AF51" s="148"/>
      <c r="AG51" s="149"/>
      <c r="AH51" s="149"/>
      <c r="AI51" s="147"/>
      <c r="AJ51" s="148"/>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row>
    <row r="52" spans="1:68" s="132" customFormat="1" ht="151.5" customHeight="1" x14ac:dyDescent="0.25">
      <c r="A52" s="245"/>
      <c r="B52" s="207"/>
      <c r="C52" s="207"/>
      <c r="D52" s="207"/>
      <c r="E52" s="216"/>
      <c r="F52" s="207"/>
      <c r="G52" s="210"/>
      <c r="H52" s="213"/>
      <c r="I52" s="222"/>
      <c r="J52" s="225"/>
      <c r="K52" s="222">
        <f t="shared" si="47"/>
        <v>0</v>
      </c>
      <c r="L52" s="213"/>
      <c r="M52" s="222"/>
      <c r="N52" s="219"/>
      <c r="O52" s="138">
        <v>3</v>
      </c>
      <c r="P52" s="151"/>
      <c r="Q52" s="139" t="str">
        <f>IF(OR(R52="Preventivo",R52="Detectivo"),"Probabilidad",IF(R52="Correctivo","Impacto",""))</f>
        <v/>
      </c>
      <c r="R52" s="140"/>
      <c r="S52" s="140"/>
      <c r="T52" s="141" t="str">
        <f t="shared" si="48"/>
        <v/>
      </c>
      <c r="U52" s="140"/>
      <c r="V52" s="140"/>
      <c r="W52" s="140"/>
      <c r="X52" s="142" t="str">
        <f>IFERROR(IF(AND(Q51="Probabilidad",Q52="Probabilidad"),(Z51-(+Z51*T52)),IF(AND(Q51="Impacto",Q52="Probabilidad"),(Z50-(+Z50*T52)),IF(Q52="Impacto",Z51,""))),"")</f>
        <v/>
      </c>
      <c r="Y52" s="143" t="str">
        <f t="shared" si="1"/>
        <v/>
      </c>
      <c r="Z52" s="144" t="str">
        <f t="shared" si="49"/>
        <v/>
      </c>
      <c r="AA52" s="143" t="str">
        <f t="shared" si="3"/>
        <v/>
      </c>
      <c r="AB52" s="144" t="str">
        <f>IFERROR(IF(AND(Q51="Impacto",Q52="Impacto"),(AB51-(+AB51*T52)),IF(AND(Q51="Probabilidad",Q52="Impacto"),(AB50-(+AB50*T52)),IF(Q52="Probabilidad",AB51,""))),"")</f>
        <v/>
      </c>
      <c r="AC52" s="145" t="str">
        <f t="shared" si="50"/>
        <v/>
      </c>
      <c r="AD52" s="146"/>
      <c r="AE52" s="147"/>
      <c r="AF52" s="148"/>
      <c r="AG52" s="149"/>
      <c r="AH52" s="149"/>
      <c r="AI52" s="147"/>
      <c r="AJ52" s="148"/>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row>
    <row r="53" spans="1:68" s="132" customFormat="1" ht="151.5" customHeight="1" x14ac:dyDescent="0.25">
      <c r="A53" s="245"/>
      <c r="B53" s="207"/>
      <c r="C53" s="207"/>
      <c r="D53" s="207"/>
      <c r="E53" s="216"/>
      <c r="F53" s="207"/>
      <c r="G53" s="210"/>
      <c r="H53" s="213"/>
      <c r="I53" s="222"/>
      <c r="J53" s="225"/>
      <c r="K53" s="222">
        <f t="shared" si="47"/>
        <v>0</v>
      </c>
      <c r="L53" s="213"/>
      <c r="M53" s="222"/>
      <c r="N53" s="219"/>
      <c r="O53" s="138">
        <v>4</v>
      </c>
      <c r="P53" s="130"/>
      <c r="Q53" s="139" t="str">
        <f t="shared" ref="Q53:Q55" si="51">IF(OR(R53="Preventivo",R53="Detectivo"),"Probabilidad",IF(R53="Correctivo","Impacto",""))</f>
        <v/>
      </c>
      <c r="R53" s="140"/>
      <c r="S53" s="140"/>
      <c r="T53" s="141" t="str">
        <f t="shared" si="48"/>
        <v/>
      </c>
      <c r="U53" s="140"/>
      <c r="V53" s="140"/>
      <c r="W53" s="140"/>
      <c r="X53" s="142" t="str">
        <f t="shared" ref="X53:X55" si="52">IFERROR(IF(AND(Q52="Probabilidad",Q53="Probabilidad"),(Z52-(+Z52*T53)),IF(AND(Q52="Impacto",Q53="Probabilidad"),(Z51-(+Z51*T53)),IF(Q53="Impacto",Z52,""))),"")</f>
        <v/>
      </c>
      <c r="Y53" s="143" t="str">
        <f t="shared" si="1"/>
        <v/>
      </c>
      <c r="Z53" s="144" t="str">
        <f t="shared" si="49"/>
        <v/>
      </c>
      <c r="AA53" s="143" t="str">
        <f t="shared" si="3"/>
        <v/>
      </c>
      <c r="AB53" s="144" t="str">
        <f t="shared" ref="AB53:AB55" si="53">IFERROR(IF(AND(Q52="Impacto",Q53="Impacto"),(AB52-(+AB52*T53)),IF(AND(Q52="Probabilidad",Q53="Impacto"),(AB51-(+AB51*T53)),IF(Q53="Probabilidad",AB52,""))),"")</f>
        <v/>
      </c>
      <c r="AC53" s="145"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46"/>
      <c r="AE53" s="147"/>
      <c r="AF53" s="148"/>
      <c r="AG53" s="149"/>
      <c r="AH53" s="149"/>
      <c r="AI53" s="147"/>
      <c r="AJ53" s="148"/>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row>
    <row r="54" spans="1:68" s="132" customFormat="1" ht="151.5" customHeight="1" x14ac:dyDescent="0.25">
      <c r="A54" s="245"/>
      <c r="B54" s="207"/>
      <c r="C54" s="207"/>
      <c r="D54" s="207"/>
      <c r="E54" s="216"/>
      <c r="F54" s="207"/>
      <c r="G54" s="210"/>
      <c r="H54" s="213"/>
      <c r="I54" s="222"/>
      <c r="J54" s="225"/>
      <c r="K54" s="222">
        <f t="shared" si="47"/>
        <v>0</v>
      </c>
      <c r="L54" s="213"/>
      <c r="M54" s="222"/>
      <c r="N54" s="219"/>
      <c r="O54" s="138">
        <v>5</v>
      </c>
      <c r="P54" s="130"/>
      <c r="Q54" s="139" t="str">
        <f t="shared" si="51"/>
        <v/>
      </c>
      <c r="R54" s="140"/>
      <c r="S54" s="140"/>
      <c r="T54" s="141" t="str">
        <f t="shared" si="48"/>
        <v/>
      </c>
      <c r="U54" s="140"/>
      <c r="V54" s="140"/>
      <c r="W54" s="140"/>
      <c r="X54" s="142" t="str">
        <f t="shared" si="52"/>
        <v/>
      </c>
      <c r="Y54" s="143" t="str">
        <f t="shared" si="1"/>
        <v/>
      </c>
      <c r="Z54" s="144" t="str">
        <f t="shared" si="49"/>
        <v/>
      </c>
      <c r="AA54" s="143" t="str">
        <f t="shared" si="3"/>
        <v/>
      </c>
      <c r="AB54" s="144" t="str">
        <f t="shared" si="53"/>
        <v/>
      </c>
      <c r="AC54" s="145" t="str">
        <f t="shared" ref="AC54:AC55" si="54">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46"/>
      <c r="AE54" s="147"/>
      <c r="AF54" s="148"/>
      <c r="AG54" s="149"/>
      <c r="AH54" s="149"/>
      <c r="AI54" s="147"/>
      <c r="AJ54" s="148"/>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row>
    <row r="55" spans="1:68" s="132" customFormat="1" ht="151.5" customHeight="1" x14ac:dyDescent="0.25">
      <c r="A55" s="246"/>
      <c r="B55" s="208"/>
      <c r="C55" s="208"/>
      <c r="D55" s="208"/>
      <c r="E55" s="217"/>
      <c r="F55" s="208"/>
      <c r="G55" s="211"/>
      <c r="H55" s="214"/>
      <c r="I55" s="223"/>
      <c r="J55" s="226"/>
      <c r="K55" s="223">
        <f t="shared" si="47"/>
        <v>0</v>
      </c>
      <c r="L55" s="214"/>
      <c r="M55" s="223"/>
      <c r="N55" s="220"/>
      <c r="O55" s="138">
        <v>6</v>
      </c>
      <c r="P55" s="130"/>
      <c r="Q55" s="139" t="str">
        <f t="shared" si="51"/>
        <v/>
      </c>
      <c r="R55" s="140"/>
      <c r="S55" s="140"/>
      <c r="T55" s="141" t="str">
        <f t="shared" si="48"/>
        <v/>
      </c>
      <c r="U55" s="140"/>
      <c r="V55" s="140"/>
      <c r="W55" s="140"/>
      <c r="X55" s="142" t="str">
        <f t="shared" si="52"/>
        <v/>
      </c>
      <c r="Y55" s="143" t="str">
        <f t="shared" si="1"/>
        <v/>
      </c>
      <c r="Z55" s="144" t="str">
        <f t="shared" si="49"/>
        <v/>
      </c>
      <c r="AA55" s="143" t="str">
        <f t="shared" si="3"/>
        <v/>
      </c>
      <c r="AB55" s="144" t="str">
        <f t="shared" si="53"/>
        <v/>
      </c>
      <c r="AC55" s="145" t="str">
        <f t="shared" si="54"/>
        <v/>
      </c>
      <c r="AD55" s="146"/>
      <c r="AE55" s="147"/>
      <c r="AF55" s="148"/>
      <c r="AG55" s="149"/>
      <c r="AH55" s="149"/>
      <c r="AI55" s="147"/>
      <c r="AJ55" s="148"/>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row>
    <row r="56" spans="1:68" s="132" customFormat="1" ht="151.5" customHeight="1" x14ac:dyDescent="0.25">
      <c r="A56" s="247">
        <v>8</v>
      </c>
      <c r="B56" s="250"/>
      <c r="C56" s="250"/>
      <c r="D56" s="250"/>
      <c r="E56" s="253"/>
      <c r="F56" s="250"/>
      <c r="G56" s="256"/>
      <c r="H56" s="259" t="str">
        <f>IF(G56&lt;=0,"",IF(G56&lt;=2,"Muy Baja",IF(G56&lt;=24,"Baja",IF(G56&lt;=500,"Media",IF(G56&lt;=5000,"Alta","Muy Alta")))))</f>
        <v/>
      </c>
      <c r="I56" s="262" t="str">
        <f>IF(H56="","",IF(H56="Muy Baja",0.2,IF(H56="Baja",0.4,IF(H56="Media",0.6,IF(H56="Alta",0.8,IF(H56="Muy Alta",1,))))))</f>
        <v/>
      </c>
      <c r="J56" s="265"/>
      <c r="K56" s="262">
        <f>IF(NOT(ISERROR(MATCH(J56,'Tabla Impacto'!$B$221:$B$223,0))),'Tabla Impacto'!$F$223&amp;"Por favor no seleccionar los criterios de impacto(Afectación Económica o presupuestal y Pérdida Reputacional)",J56)</f>
        <v>0</v>
      </c>
      <c r="L56" s="259" t="str">
        <f>IF(OR(K56='Tabla Impacto'!$C$11,K56='Tabla Impacto'!$D$11),"Leve",IF(OR(K56='Tabla Impacto'!$C$12,K56='Tabla Impacto'!$D$12),"Menor",IF(OR(K56='Tabla Impacto'!$C$13,K56='Tabla Impacto'!$D$13),"Moderado",IF(OR(K56='Tabla Impacto'!$C$14,K56='Tabla Impacto'!$D$14),"Mayor",IF(OR(K56='Tabla Impacto'!$C$15,K56='Tabla Impacto'!$D$15),"Catastrófico","")))))</f>
        <v/>
      </c>
      <c r="M56" s="262" t="str">
        <f>IF(L56="","",IF(L56="Leve",0.2,IF(L56="Menor",0.4,IF(L56="Moderado",0.6,IF(L56="Mayor",0.8,IF(L56="Catastrófico",1,))))))</f>
        <v/>
      </c>
      <c r="N56" s="268"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
      </c>
      <c r="O56" s="138">
        <v>1</v>
      </c>
      <c r="P56" s="130"/>
      <c r="Q56" s="139" t="str">
        <f>IF(OR(R56="Preventivo",R56="Detectivo"),"Probabilidad",IF(R56="Correctivo","Impacto",""))</f>
        <v/>
      </c>
      <c r="R56" s="140"/>
      <c r="S56" s="140"/>
      <c r="T56" s="141" t="str">
        <f>IF(AND(R56="Preventivo",S56="Automático"),"50%",IF(AND(R56="Preventivo",S56="Manual"),"40%",IF(AND(R56="Detectivo",S56="Automático"),"40%",IF(AND(R56="Detectivo",S56="Manual"),"30%",IF(AND(R56="Correctivo",S56="Automático"),"35%",IF(AND(R56="Correctivo",S56="Manual"),"25%",""))))))</f>
        <v/>
      </c>
      <c r="U56" s="140"/>
      <c r="V56" s="140"/>
      <c r="W56" s="140"/>
      <c r="X56" s="142" t="str">
        <f>IFERROR(IF(Q56="Probabilidad",(I56-(+I56*T56)),IF(Q56="Impacto",I56,"")),"")</f>
        <v/>
      </c>
      <c r="Y56" s="143" t="str">
        <f>IFERROR(IF(X56="","",IF(X56&lt;=0.2,"Muy Baja",IF(X56&lt;=0.4,"Baja",IF(X56&lt;=0.6,"Media",IF(X56&lt;=0.8,"Alta","Muy Alta"))))),"")</f>
        <v/>
      </c>
      <c r="Z56" s="144" t="str">
        <f>+X56</f>
        <v/>
      </c>
      <c r="AA56" s="143" t="str">
        <f>IFERROR(IF(AB56="","",IF(AB56&lt;=0.2,"Leve",IF(AB56&lt;=0.4,"Menor",IF(AB56&lt;=0.6,"Moderado",IF(AB56&lt;=0.8,"Mayor","Catastrófico"))))),"")</f>
        <v/>
      </c>
      <c r="AB56" s="144" t="str">
        <f>IFERROR(IF(Q56="Impacto",(M56-(+M56*T56)),IF(Q56="Probabilidad",M56,"")),"")</f>
        <v/>
      </c>
      <c r="AC56" s="145"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46"/>
      <c r="AE56" s="147"/>
      <c r="AF56" s="148"/>
      <c r="AG56" s="149"/>
      <c r="AH56" s="149"/>
      <c r="AI56" s="147"/>
      <c r="AJ56" s="148"/>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row>
    <row r="57" spans="1:68" s="132" customFormat="1" ht="151.5" customHeight="1" x14ac:dyDescent="0.25">
      <c r="A57" s="248"/>
      <c r="B57" s="251"/>
      <c r="C57" s="251"/>
      <c r="D57" s="251"/>
      <c r="E57" s="254"/>
      <c r="F57" s="251"/>
      <c r="G57" s="257"/>
      <c r="H57" s="260"/>
      <c r="I57" s="263"/>
      <c r="J57" s="266"/>
      <c r="K57" s="263">
        <f>IF(NOT(ISERROR(MATCH(J57,_xlfn.ANCHORARRAY(E68),0))),I70&amp;"Por favor no seleccionar los criterios de impacto",J57)</f>
        <v>0</v>
      </c>
      <c r="L57" s="260"/>
      <c r="M57" s="263"/>
      <c r="N57" s="269"/>
      <c r="O57" s="138">
        <v>2</v>
      </c>
      <c r="P57" s="130"/>
      <c r="Q57" s="139" t="str">
        <f>IF(OR(R57="Preventivo",R57="Detectivo"),"Probabilidad",IF(R57="Correctivo","Impacto",""))</f>
        <v/>
      </c>
      <c r="R57" s="140"/>
      <c r="S57" s="140"/>
      <c r="T57" s="141" t="str">
        <f t="shared" ref="T57:T61" si="55">IF(AND(R57="Preventivo",S57="Automático"),"50%",IF(AND(R57="Preventivo",S57="Manual"),"40%",IF(AND(R57="Detectivo",S57="Automático"),"40%",IF(AND(R57="Detectivo",S57="Manual"),"30%",IF(AND(R57="Correctivo",S57="Automático"),"35%",IF(AND(R57="Correctivo",S57="Manual"),"25%",""))))))</f>
        <v/>
      </c>
      <c r="U57" s="140"/>
      <c r="V57" s="140"/>
      <c r="W57" s="140"/>
      <c r="X57" s="142" t="str">
        <f>IFERROR(IF(AND(Q56="Probabilidad",Q57="Probabilidad"),(Z56-(+Z56*T57)),IF(Q57="Probabilidad",(I56-(+I56*T57)),IF(Q57="Impacto",Z56,""))),"")</f>
        <v/>
      </c>
      <c r="Y57" s="143" t="str">
        <f t="shared" si="1"/>
        <v/>
      </c>
      <c r="Z57" s="144" t="str">
        <f t="shared" ref="Z57:Z61" si="56">+X57</f>
        <v/>
      </c>
      <c r="AA57" s="143" t="str">
        <f t="shared" si="3"/>
        <v/>
      </c>
      <c r="AB57" s="144" t="str">
        <f>IFERROR(IF(AND(Q56="Impacto",Q57="Impacto"),(AB50-(+AB50*T57)),IF(Q57="Impacto",($M$56-(+$M$56*T57)),IF(Q57="Probabilidad",AB50,""))),"")</f>
        <v/>
      </c>
      <c r="AC57" s="145" t="str">
        <f t="shared" ref="AC57:AC58" si="57">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46"/>
      <c r="AE57" s="147"/>
      <c r="AF57" s="148"/>
      <c r="AG57" s="149"/>
      <c r="AH57" s="149"/>
      <c r="AI57" s="147"/>
      <c r="AJ57" s="148"/>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row>
    <row r="58" spans="1:68" s="132" customFormat="1" ht="151.5" customHeight="1" x14ac:dyDescent="0.25">
      <c r="A58" s="248"/>
      <c r="B58" s="251"/>
      <c r="C58" s="251"/>
      <c r="D58" s="251"/>
      <c r="E58" s="254"/>
      <c r="F58" s="251"/>
      <c r="G58" s="257"/>
      <c r="H58" s="260"/>
      <c r="I58" s="263"/>
      <c r="J58" s="266"/>
      <c r="K58" s="263">
        <f>IF(NOT(ISERROR(MATCH(J58,_xlfn.ANCHORARRAY(E69),0))),I71&amp;"Por favor no seleccionar los criterios de impacto",J58)</f>
        <v>0</v>
      </c>
      <c r="L58" s="260"/>
      <c r="M58" s="263"/>
      <c r="N58" s="269"/>
      <c r="O58" s="138">
        <v>3</v>
      </c>
      <c r="P58" s="151"/>
      <c r="Q58" s="139" t="str">
        <f>IF(OR(R58="Preventivo",R58="Detectivo"),"Probabilidad",IF(R58="Correctivo","Impacto",""))</f>
        <v/>
      </c>
      <c r="R58" s="140"/>
      <c r="S58" s="140"/>
      <c r="T58" s="141" t="str">
        <f t="shared" si="55"/>
        <v/>
      </c>
      <c r="U58" s="140"/>
      <c r="V58" s="140"/>
      <c r="W58" s="140"/>
      <c r="X58" s="142" t="str">
        <f>IFERROR(IF(AND(Q57="Probabilidad",Q58="Probabilidad"),(Z57-(+Z57*T58)),IF(AND(Q57="Impacto",Q58="Probabilidad"),(Z56-(+Z56*T58)),IF(Q58="Impacto",Z57,""))),"")</f>
        <v/>
      </c>
      <c r="Y58" s="143" t="str">
        <f t="shared" si="1"/>
        <v/>
      </c>
      <c r="Z58" s="144" t="str">
        <f t="shared" si="56"/>
        <v/>
      </c>
      <c r="AA58" s="143" t="str">
        <f t="shared" si="3"/>
        <v/>
      </c>
      <c r="AB58" s="144" t="str">
        <f>IFERROR(IF(AND(Q57="Impacto",Q58="Impacto"),(AB57-(+AB57*T58)),IF(AND(Q57="Probabilidad",Q58="Impacto"),(AB56-(+AB56*T58)),IF(Q58="Probabilidad",AB57,""))),"")</f>
        <v/>
      </c>
      <c r="AC58" s="145" t="str">
        <f t="shared" si="57"/>
        <v/>
      </c>
      <c r="AD58" s="146"/>
      <c r="AE58" s="147"/>
      <c r="AF58" s="148"/>
      <c r="AG58" s="149"/>
      <c r="AH58" s="149"/>
      <c r="AI58" s="147"/>
      <c r="AJ58" s="148"/>
      <c r="AK58" s="134"/>
      <c r="AL58" s="134"/>
      <c r="AM58" s="134"/>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4"/>
    </row>
    <row r="59" spans="1:68" s="132" customFormat="1" ht="151.5" customHeight="1" x14ac:dyDescent="0.25">
      <c r="A59" s="248"/>
      <c r="B59" s="251"/>
      <c r="C59" s="251"/>
      <c r="D59" s="251"/>
      <c r="E59" s="254"/>
      <c r="F59" s="251"/>
      <c r="G59" s="257"/>
      <c r="H59" s="260"/>
      <c r="I59" s="263"/>
      <c r="J59" s="266"/>
      <c r="K59" s="263">
        <f>IF(NOT(ISERROR(MATCH(J59,_xlfn.ANCHORARRAY(E70),0))),I72&amp;"Por favor no seleccionar los criterios de impacto",J59)</f>
        <v>0</v>
      </c>
      <c r="L59" s="260"/>
      <c r="M59" s="263"/>
      <c r="N59" s="269"/>
      <c r="O59" s="138">
        <v>4</v>
      </c>
      <c r="P59" s="130"/>
      <c r="Q59" s="139" t="str">
        <f t="shared" ref="Q59:Q61" si="58">IF(OR(R59="Preventivo",R59="Detectivo"),"Probabilidad",IF(R59="Correctivo","Impacto",""))</f>
        <v/>
      </c>
      <c r="R59" s="140"/>
      <c r="S59" s="140"/>
      <c r="T59" s="141" t="str">
        <f t="shared" si="55"/>
        <v/>
      </c>
      <c r="U59" s="140"/>
      <c r="V59" s="140"/>
      <c r="W59" s="140"/>
      <c r="X59" s="142" t="str">
        <f t="shared" ref="X59:X61" si="59">IFERROR(IF(AND(Q58="Probabilidad",Q59="Probabilidad"),(Z58-(+Z58*T59)),IF(AND(Q58="Impacto",Q59="Probabilidad"),(Z57-(+Z57*T59)),IF(Q59="Impacto",Z58,""))),"")</f>
        <v/>
      </c>
      <c r="Y59" s="143" t="str">
        <f t="shared" si="1"/>
        <v/>
      </c>
      <c r="Z59" s="144" t="str">
        <f t="shared" si="56"/>
        <v/>
      </c>
      <c r="AA59" s="143" t="str">
        <f t="shared" si="3"/>
        <v/>
      </c>
      <c r="AB59" s="144" t="str">
        <f t="shared" ref="AB59:AB61" si="60">IFERROR(IF(AND(Q58="Impacto",Q59="Impacto"),(AB58-(+AB58*T59)),IF(AND(Q58="Probabilidad",Q59="Impacto"),(AB57-(+AB57*T59)),IF(Q59="Probabilidad",AB58,""))),"")</f>
        <v/>
      </c>
      <c r="AC59" s="145"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46"/>
      <c r="AE59" s="147"/>
      <c r="AF59" s="148"/>
      <c r="AG59" s="149"/>
      <c r="AH59" s="149"/>
      <c r="AI59" s="147"/>
      <c r="AJ59" s="148"/>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34"/>
      <c r="BN59" s="134"/>
      <c r="BO59" s="134"/>
      <c r="BP59" s="134"/>
    </row>
    <row r="60" spans="1:68" ht="151.5" customHeight="1" x14ac:dyDescent="0.3">
      <c r="A60" s="248"/>
      <c r="B60" s="251"/>
      <c r="C60" s="251"/>
      <c r="D60" s="251"/>
      <c r="E60" s="254"/>
      <c r="F60" s="251"/>
      <c r="G60" s="257"/>
      <c r="H60" s="260"/>
      <c r="I60" s="263"/>
      <c r="J60" s="266"/>
      <c r="K60" s="263">
        <f>IF(NOT(ISERROR(MATCH(J60,_xlfn.ANCHORARRAY(E71),0))),I73&amp;"Por favor no seleccionar los criterios de impacto",J60)</f>
        <v>0</v>
      </c>
      <c r="L60" s="260"/>
      <c r="M60" s="263"/>
      <c r="N60" s="269"/>
      <c r="O60" s="50">
        <v>5</v>
      </c>
      <c r="P60" s="39"/>
      <c r="Q60" s="41" t="str">
        <f t="shared" si="58"/>
        <v/>
      </c>
      <c r="R60" s="42"/>
      <c r="S60" s="42"/>
      <c r="T60" s="43" t="str">
        <f t="shared" si="55"/>
        <v/>
      </c>
      <c r="U60" s="42"/>
      <c r="V60" s="42"/>
      <c r="W60" s="42"/>
      <c r="X60" s="21" t="str">
        <f t="shared" si="59"/>
        <v/>
      </c>
      <c r="Y60" s="44" t="str">
        <f t="shared" si="1"/>
        <v/>
      </c>
      <c r="Z60" s="45" t="str">
        <f t="shared" si="56"/>
        <v/>
      </c>
      <c r="AA60" s="44" t="str">
        <f t="shared" si="3"/>
        <v/>
      </c>
      <c r="AB60" s="45" t="str">
        <f t="shared" si="60"/>
        <v/>
      </c>
      <c r="AC60" s="46" t="str">
        <f t="shared" ref="AC60:AC61" si="61">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47"/>
      <c r="AE60" s="48"/>
      <c r="AF60" s="38"/>
      <c r="AG60" s="49"/>
      <c r="AH60" s="49"/>
      <c r="AI60" s="48"/>
      <c r="AJ60" s="38"/>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row>
    <row r="61" spans="1:68" ht="151.5" customHeight="1" x14ac:dyDescent="0.3">
      <c r="A61" s="249"/>
      <c r="B61" s="252"/>
      <c r="C61" s="252"/>
      <c r="D61" s="252"/>
      <c r="E61" s="255"/>
      <c r="F61" s="252"/>
      <c r="G61" s="258"/>
      <c r="H61" s="261"/>
      <c r="I61" s="264"/>
      <c r="J61" s="267"/>
      <c r="K61" s="264">
        <f>IF(NOT(ISERROR(MATCH(J61,_xlfn.ANCHORARRAY(E72),0))),I74&amp;"Por favor no seleccionar los criterios de impacto",J61)</f>
        <v>0</v>
      </c>
      <c r="L61" s="261"/>
      <c r="M61" s="264"/>
      <c r="N61" s="270"/>
      <c r="O61" s="50">
        <v>6</v>
      </c>
      <c r="P61" s="39"/>
      <c r="Q61" s="41" t="str">
        <f t="shared" si="58"/>
        <v/>
      </c>
      <c r="R61" s="42"/>
      <c r="S61" s="42"/>
      <c r="T61" s="43" t="str">
        <f t="shared" si="55"/>
        <v/>
      </c>
      <c r="U61" s="42"/>
      <c r="V61" s="42"/>
      <c r="W61" s="42"/>
      <c r="X61" s="21" t="str">
        <f t="shared" si="59"/>
        <v/>
      </c>
      <c r="Y61" s="44" t="str">
        <f t="shared" si="1"/>
        <v/>
      </c>
      <c r="Z61" s="45" t="str">
        <f t="shared" si="56"/>
        <v/>
      </c>
      <c r="AA61" s="44" t="str">
        <f t="shared" si="3"/>
        <v/>
      </c>
      <c r="AB61" s="45" t="str">
        <f t="shared" si="60"/>
        <v/>
      </c>
      <c r="AC61" s="46" t="str">
        <f t="shared" si="61"/>
        <v/>
      </c>
      <c r="AD61" s="47"/>
      <c r="AE61" s="48"/>
      <c r="AF61" s="38"/>
      <c r="AG61" s="49"/>
      <c r="AH61" s="49"/>
      <c r="AI61" s="48"/>
      <c r="AJ61" s="38"/>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row>
    <row r="62" spans="1:68" ht="151.5" customHeight="1" x14ac:dyDescent="0.3">
      <c r="A62" s="247">
        <v>9</v>
      </c>
      <c r="B62" s="250"/>
      <c r="C62" s="250"/>
      <c r="D62" s="250"/>
      <c r="E62" s="253"/>
      <c r="F62" s="250"/>
      <c r="G62" s="256"/>
      <c r="H62" s="259" t="str">
        <f>IF(G62&lt;=0,"",IF(G62&lt;=2,"Muy Baja",IF(G62&lt;=24,"Baja",IF(G62&lt;=500,"Media",IF(G62&lt;=5000,"Alta","Muy Alta")))))</f>
        <v/>
      </c>
      <c r="I62" s="262" t="str">
        <f>IF(H62="","",IF(H62="Muy Baja",0.2,IF(H62="Baja",0.4,IF(H62="Media",0.6,IF(H62="Alta",0.8,IF(H62="Muy Alta",1,))))))</f>
        <v/>
      </c>
      <c r="J62" s="265"/>
      <c r="K62" s="262">
        <f>IF(NOT(ISERROR(MATCH(J62,'Tabla Impacto'!$B$221:$B$223,0))),'Tabla Impacto'!$F$223&amp;"Por favor no seleccionar los criterios de impacto(Afectación Económica o presupuestal y Pérdida Reputacional)",J62)</f>
        <v>0</v>
      </c>
      <c r="L62" s="259" t="str">
        <f>IF(OR(K62='Tabla Impacto'!$C$11,K62='Tabla Impacto'!$D$11),"Leve",IF(OR(K62='Tabla Impacto'!$C$12,K62='Tabla Impacto'!$D$12),"Menor",IF(OR(K62='Tabla Impacto'!$C$13,K62='Tabla Impacto'!$D$13),"Moderado",IF(OR(K62='Tabla Impacto'!$C$14,K62='Tabla Impacto'!$D$14),"Mayor",IF(OR(K62='Tabla Impacto'!$C$15,K62='Tabla Impacto'!$D$15),"Catastrófico","")))))</f>
        <v/>
      </c>
      <c r="M62" s="262" t="str">
        <f>IF(L62="","",IF(L62="Leve",0.2,IF(L62="Menor",0.4,IF(L62="Moderado",0.6,IF(L62="Mayor",0.8,IF(L62="Catastrófico",1,))))))</f>
        <v/>
      </c>
      <c r="N62" s="268" t="str">
        <f>IF(OR(AND(H62="Muy Baja",L62="Leve"),AND(H62="Muy Baja",L62="Menor"),AND(H62="Baja",L62="Leve")),"Bajo",IF(OR(AND(H62="Muy baja",L62="Moderado"),AND(H62="Baja",L62="Menor"),AND(H62="Baja",L62="Moderado"),AND(H62="Media",L62="Leve"),AND(H62="Media",L62="Menor"),AND(H62="Media",L62="Moderado"),AND(H62="Alta",L62="Leve"),AND(H62="Alta",L62="Menor")),"Moderado",IF(OR(AND(H62="Muy Baja",L62="Mayor"),AND(H62="Baja",L62="Mayor"),AND(H62="Media",L62="Mayor"),AND(H62="Alta",L62="Moderado"),AND(H62="Alta",L62="Mayor"),AND(H62="Muy Alta",L62="Leve"),AND(H62="Muy Alta",L62="Menor"),AND(H62="Muy Alta",L62="Moderado"),AND(H62="Muy Alta",L62="Mayor")),"Alto",IF(OR(AND(H62="Muy Baja",L62="Catastrófico"),AND(H62="Baja",L62="Catastrófico"),AND(H62="Media",L62="Catastrófico"),AND(H62="Alta",L62="Catastrófico"),AND(H62="Muy Alta",L62="Catastrófico")),"Extremo",""))))</f>
        <v/>
      </c>
      <c r="O62" s="50">
        <v>1</v>
      </c>
      <c r="P62" s="39"/>
      <c r="Q62" s="41" t="str">
        <f>IF(OR(R62="Preventivo",R62="Detectivo"),"Probabilidad",IF(R62="Correctivo","Impacto",""))</f>
        <v/>
      </c>
      <c r="R62" s="42"/>
      <c r="S62" s="42"/>
      <c r="T62" s="43" t="str">
        <f>IF(AND(R62="Preventivo",S62="Automático"),"50%",IF(AND(R62="Preventivo",S62="Manual"),"40%",IF(AND(R62="Detectivo",S62="Automático"),"40%",IF(AND(R62="Detectivo",S62="Manual"),"30%",IF(AND(R62="Correctivo",S62="Automático"),"35%",IF(AND(R62="Correctivo",S62="Manual"),"25%",""))))))</f>
        <v/>
      </c>
      <c r="U62" s="42"/>
      <c r="V62" s="42"/>
      <c r="W62" s="42"/>
      <c r="X62" s="21" t="str">
        <f>IFERROR(IF(Q62="Probabilidad",(I62-(+I62*T62)),IF(Q62="Impacto",I62,"")),"")</f>
        <v/>
      </c>
      <c r="Y62" s="44" t="str">
        <f>IFERROR(IF(X62="","",IF(X62&lt;=0.2,"Muy Baja",IF(X62&lt;=0.4,"Baja",IF(X62&lt;=0.6,"Media",IF(X62&lt;=0.8,"Alta","Muy Alta"))))),"")</f>
        <v/>
      </c>
      <c r="Z62" s="45" t="str">
        <f>+X62</f>
        <v/>
      </c>
      <c r="AA62" s="44" t="str">
        <f>IFERROR(IF(AB62="","",IF(AB62&lt;=0.2,"Leve",IF(AB62&lt;=0.4,"Menor",IF(AB62&lt;=0.6,"Moderado",IF(AB62&lt;=0.8,"Mayor","Catastrófico"))))),"")</f>
        <v/>
      </c>
      <c r="AB62" s="45" t="str">
        <f>IFERROR(IF(Q62="Impacto",(M62-(+M62*T62)),IF(Q62="Probabilidad",M62,"")),"")</f>
        <v/>
      </c>
      <c r="AC62" s="46"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47"/>
      <c r="AE62" s="48"/>
      <c r="AF62" s="38"/>
      <c r="AG62" s="49"/>
      <c r="AH62" s="49"/>
      <c r="AI62" s="48"/>
      <c r="AJ62" s="38"/>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row>
    <row r="63" spans="1:68" ht="151.5" customHeight="1" x14ac:dyDescent="0.3">
      <c r="A63" s="248"/>
      <c r="B63" s="251"/>
      <c r="C63" s="251"/>
      <c r="D63" s="251"/>
      <c r="E63" s="254"/>
      <c r="F63" s="251"/>
      <c r="G63" s="257"/>
      <c r="H63" s="260"/>
      <c r="I63" s="263"/>
      <c r="J63" s="266"/>
      <c r="K63" s="263">
        <f>IF(NOT(ISERROR(MATCH(J63,_xlfn.ANCHORARRAY(E74),0))),I76&amp;"Por favor no seleccionar los criterios de impacto",J63)</f>
        <v>0</v>
      </c>
      <c r="L63" s="260"/>
      <c r="M63" s="263"/>
      <c r="N63" s="269"/>
      <c r="O63" s="50">
        <v>2</v>
      </c>
      <c r="P63" s="39"/>
      <c r="Q63" s="41" t="str">
        <f>IF(OR(R63="Preventivo",R63="Detectivo"),"Probabilidad",IF(R63="Correctivo","Impacto",""))</f>
        <v/>
      </c>
      <c r="R63" s="42"/>
      <c r="S63" s="42"/>
      <c r="T63" s="43" t="str">
        <f t="shared" ref="T63:T67" si="62">IF(AND(R63="Preventivo",S63="Automático"),"50%",IF(AND(R63="Preventivo",S63="Manual"),"40%",IF(AND(R63="Detectivo",S63="Automático"),"40%",IF(AND(R63="Detectivo",S63="Manual"),"30%",IF(AND(R63="Correctivo",S63="Automático"),"35%",IF(AND(R63="Correctivo",S63="Manual"),"25%",""))))))</f>
        <v/>
      </c>
      <c r="U63" s="42"/>
      <c r="V63" s="42"/>
      <c r="W63" s="42"/>
      <c r="X63" s="21" t="str">
        <f>IFERROR(IF(AND(Q62="Probabilidad",Q63="Probabilidad"),(Z62-(+Z62*T63)),IF(Q63="Probabilidad",(I62-(+I62*T63)),IF(Q63="Impacto",Z62,""))),"")</f>
        <v/>
      </c>
      <c r="Y63" s="44" t="str">
        <f t="shared" si="1"/>
        <v/>
      </c>
      <c r="Z63" s="45" t="str">
        <f t="shared" ref="Z63:Z67" si="63">+X63</f>
        <v/>
      </c>
      <c r="AA63" s="44" t="str">
        <f t="shared" si="3"/>
        <v/>
      </c>
      <c r="AB63" s="45" t="str">
        <f>IFERROR(IF(AND(Q62="Impacto",Q63="Impacto"),(AB56-(+AB56*T63)),IF(Q63="Impacto",($M$62-(+$M$62*T63)),IF(Q63="Probabilidad",AB56,""))),"")</f>
        <v/>
      </c>
      <c r="AC63" s="46" t="str">
        <f t="shared" ref="AC63:AC64" si="64">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47"/>
      <c r="AE63" s="48"/>
      <c r="AF63" s="38"/>
      <c r="AG63" s="49"/>
      <c r="AH63" s="49"/>
      <c r="AI63" s="48"/>
      <c r="AJ63" s="38"/>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row>
    <row r="64" spans="1:68" ht="151.5" customHeight="1" x14ac:dyDescent="0.3">
      <c r="A64" s="248"/>
      <c r="B64" s="251"/>
      <c r="C64" s="251"/>
      <c r="D64" s="251"/>
      <c r="E64" s="254"/>
      <c r="F64" s="251"/>
      <c r="G64" s="257"/>
      <c r="H64" s="260"/>
      <c r="I64" s="263"/>
      <c r="J64" s="266"/>
      <c r="K64" s="263">
        <f>IF(NOT(ISERROR(MATCH(J64,_xlfn.ANCHORARRAY(E75),0))),I77&amp;"Por favor no seleccionar los criterios de impacto",J64)</f>
        <v>0</v>
      </c>
      <c r="L64" s="260"/>
      <c r="M64" s="263"/>
      <c r="N64" s="269"/>
      <c r="O64" s="50">
        <v>3</v>
      </c>
      <c r="P64" s="40"/>
      <c r="Q64" s="41" t="str">
        <f>IF(OR(R64="Preventivo",R64="Detectivo"),"Probabilidad",IF(R64="Correctivo","Impacto",""))</f>
        <v/>
      </c>
      <c r="R64" s="42"/>
      <c r="S64" s="42"/>
      <c r="T64" s="43" t="str">
        <f t="shared" si="62"/>
        <v/>
      </c>
      <c r="U64" s="42"/>
      <c r="V64" s="42"/>
      <c r="W64" s="42"/>
      <c r="X64" s="21" t="str">
        <f>IFERROR(IF(AND(Q63="Probabilidad",Q64="Probabilidad"),(Z63-(+Z63*T64)),IF(AND(Q63="Impacto",Q64="Probabilidad"),(Z62-(+Z62*T64)),IF(Q64="Impacto",Z63,""))),"")</f>
        <v/>
      </c>
      <c r="Y64" s="44" t="str">
        <f t="shared" si="1"/>
        <v/>
      </c>
      <c r="Z64" s="45" t="str">
        <f t="shared" si="63"/>
        <v/>
      </c>
      <c r="AA64" s="44" t="str">
        <f t="shared" si="3"/>
        <v/>
      </c>
      <c r="AB64" s="45" t="str">
        <f>IFERROR(IF(AND(Q63="Impacto",Q64="Impacto"),(AB63-(+AB63*T64)),IF(AND(Q63="Probabilidad",Q64="Impacto"),(AB62-(+AB62*T64)),IF(Q64="Probabilidad",AB63,""))),"")</f>
        <v/>
      </c>
      <c r="AC64" s="46" t="str">
        <f t="shared" si="64"/>
        <v/>
      </c>
      <c r="AD64" s="47"/>
      <c r="AE64" s="48"/>
      <c r="AF64" s="38"/>
      <c r="AG64" s="49"/>
      <c r="AH64" s="49"/>
      <c r="AI64" s="48"/>
      <c r="AJ64" s="38"/>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row>
    <row r="65" spans="1:68" ht="151.5" customHeight="1" x14ac:dyDescent="0.3">
      <c r="A65" s="248"/>
      <c r="B65" s="251"/>
      <c r="C65" s="251"/>
      <c r="D65" s="251"/>
      <c r="E65" s="254"/>
      <c r="F65" s="251"/>
      <c r="G65" s="257"/>
      <c r="H65" s="260"/>
      <c r="I65" s="263"/>
      <c r="J65" s="266"/>
      <c r="K65" s="263">
        <f>IF(NOT(ISERROR(MATCH(J65,_xlfn.ANCHORARRAY(E76),0))),I78&amp;"Por favor no seleccionar los criterios de impacto",J65)</f>
        <v>0</v>
      </c>
      <c r="L65" s="260"/>
      <c r="M65" s="263"/>
      <c r="N65" s="269"/>
      <c r="O65" s="50">
        <v>4</v>
      </c>
      <c r="P65" s="39"/>
      <c r="Q65" s="41" t="str">
        <f t="shared" ref="Q65:Q67" si="65">IF(OR(R65="Preventivo",R65="Detectivo"),"Probabilidad",IF(R65="Correctivo","Impacto",""))</f>
        <v/>
      </c>
      <c r="R65" s="42"/>
      <c r="S65" s="42"/>
      <c r="T65" s="43" t="str">
        <f t="shared" si="62"/>
        <v/>
      </c>
      <c r="U65" s="42"/>
      <c r="V65" s="42"/>
      <c r="W65" s="42"/>
      <c r="X65" s="21" t="str">
        <f t="shared" ref="X65:X67" si="66">IFERROR(IF(AND(Q64="Probabilidad",Q65="Probabilidad"),(Z64-(+Z64*T65)),IF(AND(Q64="Impacto",Q65="Probabilidad"),(Z63-(+Z63*T65)),IF(Q65="Impacto",Z64,""))),"")</f>
        <v/>
      </c>
      <c r="Y65" s="44" t="str">
        <f t="shared" si="1"/>
        <v/>
      </c>
      <c r="Z65" s="45" t="str">
        <f t="shared" si="63"/>
        <v/>
      </c>
      <c r="AA65" s="44" t="str">
        <f t="shared" si="3"/>
        <v/>
      </c>
      <c r="AB65" s="45" t="str">
        <f t="shared" ref="AB65:AB67" si="67">IFERROR(IF(AND(Q64="Impacto",Q65="Impacto"),(AB64-(+AB64*T65)),IF(AND(Q64="Probabilidad",Q65="Impacto"),(AB63-(+AB63*T65)),IF(Q65="Probabilidad",AB64,""))),"")</f>
        <v/>
      </c>
      <c r="AC65" s="46" t="str">
        <f>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47"/>
      <c r="AE65" s="48"/>
      <c r="AF65" s="38"/>
      <c r="AG65" s="49"/>
      <c r="AH65" s="49"/>
      <c r="AI65" s="48"/>
      <c r="AJ65" s="38"/>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row>
    <row r="66" spans="1:68" ht="151.5" customHeight="1" x14ac:dyDescent="0.3">
      <c r="A66" s="248"/>
      <c r="B66" s="251"/>
      <c r="C66" s="251"/>
      <c r="D66" s="251"/>
      <c r="E66" s="254"/>
      <c r="F66" s="251"/>
      <c r="G66" s="257"/>
      <c r="H66" s="260"/>
      <c r="I66" s="263"/>
      <c r="J66" s="266"/>
      <c r="K66" s="263">
        <f>IF(NOT(ISERROR(MATCH(J66,_xlfn.ANCHORARRAY(E77),0))),I79&amp;"Por favor no seleccionar los criterios de impacto",J66)</f>
        <v>0</v>
      </c>
      <c r="L66" s="260"/>
      <c r="M66" s="263"/>
      <c r="N66" s="269"/>
      <c r="O66" s="50">
        <v>5</v>
      </c>
      <c r="P66" s="39"/>
      <c r="Q66" s="41" t="str">
        <f t="shared" si="65"/>
        <v/>
      </c>
      <c r="R66" s="42"/>
      <c r="S66" s="42"/>
      <c r="T66" s="43" t="str">
        <f t="shared" si="62"/>
        <v/>
      </c>
      <c r="U66" s="42"/>
      <c r="V66" s="42"/>
      <c r="W66" s="42"/>
      <c r="X66" s="21" t="str">
        <f t="shared" si="66"/>
        <v/>
      </c>
      <c r="Y66" s="44" t="str">
        <f t="shared" si="1"/>
        <v/>
      </c>
      <c r="Z66" s="45" t="str">
        <f t="shared" si="63"/>
        <v/>
      </c>
      <c r="AA66" s="44" t="str">
        <f t="shared" si="3"/>
        <v/>
      </c>
      <c r="AB66" s="45" t="str">
        <f t="shared" si="67"/>
        <v/>
      </c>
      <c r="AC66" s="46" t="str">
        <f t="shared" ref="AC66:AC67" si="68">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47"/>
      <c r="AE66" s="48"/>
      <c r="AF66" s="38"/>
      <c r="AG66" s="49"/>
      <c r="AH66" s="49"/>
      <c r="AI66" s="48"/>
      <c r="AJ66" s="38"/>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row>
    <row r="67" spans="1:68" ht="151.5" customHeight="1" x14ac:dyDescent="0.3">
      <c r="A67" s="249"/>
      <c r="B67" s="252"/>
      <c r="C67" s="252"/>
      <c r="D67" s="252"/>
      <c r="E67" s="255"/>
      <c r="F67" s="252"/>
      <c r="G67" s="258"/>
      <c r="H67" s="261"/>
      <c r="I67" s="264"/>
      <c r="J67" s="267"/>
      <c r="K67" s="264">
        <f>IF(NOT(ISERROR(MATCH(J67,_xlfn.ANCHORARRAY(E78),0))),I80&amp;"Por favor no seleccionar los criterios de impacto",J67)</f>
        <v>0</v>
      </c>
      <c r="L67" s="261"/>
      <c r="M67" s="264"/>
      <c r="N67" s="270"/>
      <c r="O67" s="50">
        <v>6</v>
      </c>
      <c r="P67" s="39"/>
      <c r="Q67" s="41" t="str">
        <f t="shared" si="65"/>
        <v/>
      </c>
      <c r="R67" s="42"/>
      <c r="S67" s="42"/>
      <c r="T67" s="43" t="str">
        <f t="shared" si="62"/>
        <v/>
      </c>
      <c r="U67" s="42"/>
      <c r="V67" s="42"/>
      <c r="W67" s="42"/>
      <c r="X67" s="21" t="str">
        <f t="shared" si="66"/>
        <v/>
      </c>
      <c r="Y67" s="44" t="str">
        <f t="shared" si="1"/>
        <v/>
      </c>
      <c r="Z67" s="45" t="str">
        <f t="shared" si="63"/>
        <v/>
      </c>
      <c r="AA67" s="44" t="str">
        <f t="shared" si="3"/>
        <v/>
      </c>
      <c r="AB67" s="45" t="str">
        <f t="shared" si="67"/>
        <v/>
      </c>
      <c r="AC67" s="46" t="str">
        <f t="shared" si="68"/>
        <v/>
      </c>
      <c r="AD67" s="47"/>
      <c r="AE67" s="48"/>
      <c r="AF67" s="38"/>
      <c r="AG67" s="49"/>
      <c r="AH67" s="49"/>
      <c r="AI67" s="48"/>
      <c r="AJ67" s="38"/>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row>
    <row r="68" spans="1:68" ht="151.5" customHeight="1" x14ac:dyDescent="0.3">
      <c r="A68" s="247">
        <v>10</v>
      </c>
      <c r="B68" s="250"/>
      <c r="C68" s="250"/>
      <c r="D68" s="250"/>
      <c r="E68" s="253"/>
      <c r="F68" s="250"/>
      <c r="G68" s="256"/>
      <c r="H68" s="259" t="str">
        <f>IF(G68&lt;=0,"",IF(G68&lt;=2,"Muy Baja",IF(G68&lt;=24,"Baja",IF(G68&lt;=500,"Media",IF(G68&lt;=5000,"Alta","Muy Alta")))))</f>
        <v/>
      </c>
      <c r="I68" s="262" t="str">
        <f>IF(H68="","",IF(H68="Muy Baja",0.2,IF(H68="Baja",0.4,IF(H68="Media",0.6,IF(H68="Alta",0.8,IF(H68="Muy Alta",1,))))))</f>
        <v/>
      </c>
      <c r="J68" s="265"/>
      <c r="K68" s="262">
        <f>IF(NOT(ISERROR(MATCH(J68,'Tabla Impacto'!$B$221:$B$223,0))),'Tabla Impacto'!$F$223&amp;"Por favor no seleccionar los criterios de impacto(Afectación Económica o presupuestal y Pérdida Reputacional)",J68)</f>
        <v>0</v>
      </c>
      <c r="L68" s="259" t="str">
        <f>IF(OR(K68='Tabla Impacto'!$C$11,K68='Tabla Impacto'!$D$11),"Leve",IF(OR(K68='Tabla Impacto'!$C$12,K68='Tabla Impacto'!$D$12),"Menor",IF(OR(K68='Tabla Impacto'!$C$13,K68='Tabla Impacto'!$D$13),"Moderado",IF(OR(K68='Tabla Impacto'!$C$14,K68='Tabla Impacto'!$D$14),"Mayor",IF(OR(K68='Tabla Impacto'!$C$15,K68='Tabla Impacto'!$D$15),"Catastrófico","")))))</f>
        <v/>
      </c>
      <c r="M68" s="262" t="str">
        <f>IF(L68="","",IF(L68="Leve",0.2,IF(L68="Menor",0.4,IF(L68="Moderado",0.6,IF(L68="Mayor",0.8,IF(L68="Catastrófico",1,))))))</f>
        <v/>
      </c>
      <c r="N68" s="268" t="str">
        <f>IF(OR(AND(H68="Muy Baja",L68="Leve"),AND(H68="Muy Baja",L68="Menor"),AND(H68="Baja",L68="Leve")),"Bajo",IF(OR(AND(H68="Muy baja",L68="Moderado"),AND(H68="Baja",L68="Menor"),AND(H68="Baja",L68="Moderado"),AND(H68="Media",L68="Leve"),AND(H68="Media",L68="Menor"),AND(H68="Media",L68="Moderado"),AND(H68="Alta",L68="Leve"),AND(H68="Alta",L68="Menor")),"Moderado",IF(OR(AND(H68="Muy Baja",L68="Mayor"),AND(H68="Baja",L68="Mayor"),AND(H68="Media",L68="Mayor"),AND(H68="Alta",L68="Moderado"),AND(H68="Alta",L68="Mayor"),AND(H68="Muy Alta",L68="Leve"),AND(H68="Muy Alta",L68="Menor"),AND(H68="Muy Alta",L68="Moderado"),AND(H68="Muy Alta",L68="Mayor")),"Alto",IF(OR(AND(H68="Muy Baja",L68="Catastrófico"),AND(H68="Baja",L68="Catastrófico"),AND(H68="Media",L68="Catastrófico"),AND(H68="Alta",L68="Catastrófico"),AND(H68="Muy Alta",L68="Catastrófico")),"Extremo",""))))</f>
        <v/>
      </c>
      <c r="O68" s="50">
        <v>1</v>
      </c>
      <c r="P68" s="39"/>
      <c r="Q68" s="41" t="str">
        <f>IF(OR(R68="Preventivo",R68="Detectivo"),"Probabilidad",IF(R68="Correctivo","Impacto",""))</f>
        <v/>
      </c>
      <c r="R68" s="42"/>
      <c r="S68" s="42"/>
      <c r="T68" s="43" t="str">
        <f>IF(AND(R68="Preventivo",S68="Automático"),"50%",IF(AND(R68="Preventivo",S68="Manual"),"40%",IF(AND(R68="Detectivo",S68="Automático"),"40%",IF(AND(R68="Detectivo",S68="Manual"),"30%",IF(AND(R68="Correctivo",S68="Automático"),"35%",IF(AND(R68="Correctivo",S68="Manual"),"25%",""))))))</f>
        <v/>
      </c>
      <c r="U68" s="42"/>
      <c r="V68" s="42"/>
      <c r="W68" s="42"/>
      <c r="X68" s="21" t="str">
        <f>IFERROR(IF(Q68="Probabilidad",(I68-(+I68*T68)),IF(Q68="Impacto",I68,"")),"")</f>
        <v/>
      </c>
      <c r="Y68" s="44" t="str">
        <f>IFERROR(IF(X68="","",IF(X68&lt;=0.2,"Muy Baja",IF(X68&lt;=0.4,"Baja",IF(X68&lt;=0.6,"Media",IF(X68&lt;=0.8,"Alta","Muy Alta"))))),"")</f>
        <v/>
      </c>
      <c r="Z68" s="45" t="str">
        <f>+X68</f>
        <v/>
      </c>
      <c r="AA68" s="44" t="str">
        <f>IFERROR(IF(AB68="","",IF(AB68&lt;=0.2,"Leve",IF(AB68&lt;=0.4,"Menor",IF(AB68&lt;=0.6,"Moderado",IF(AB68&lt;=0.8,"Mayor","Catastrófico"))))),"")</f>
        <v/>
      </c>
      <c r="AB68" s="45" t="str">
        <f>IFERROR(IF(Q68="Impacto",(M68-(+M68*T68)),IF(Q68="Probabilidad",M68,"")),"")</f>
        <v/>
      </c>
      <c r="AC68" s="46" t="str">
        <f>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47"/>
      <c r="AE68" s="48"/>
      <c r="AF68" s="38"/>
      <c r="AG68" s="49"/>
      <c r="AH68" s="49"/>
      <c r="AI68" s="48"/>
      <c r="AJ68" s="38"/>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row>
    <row r="69" spans="1:68" ht="151.5" customHeight="1" x14ac:dyDescent="0.3">
      <c r="A69" s="248"/>
      <c r="B69" s="251"/>
      <c r="C69" s="251"/>
      <c r="D69" s="251"/>
      <c r="E69" s="254"/>
      <c r="F69" s="251"/>
      <c r="G69" s="257"/>
      <c r="H69" s="260"/>
      <c r="I69" s="263"/>
      <c r="J69" s="266"/>
      <c r="K69" s="263">
        <f>IF(NOT(ISERROR(MATCH(J69,_xlfn.ANCHORARRAY(E80),0))),I82&amp;"Por favor no seleccionar los criterios de impacto",J69)</f>
        <v>0</v>
      </c>
      <c r="L69" s="260"/>
      <c r="M69" s="263"/>
      <c r="N69" s="269"/>
      <c r="O69" s="50">
        <v>2</v>
      </c>
      <c r="P69" s="39"/>
      <c r="Q69" s="41" t="str">
        <f>IF(OR(R69="Preventivo",R69="Detectivo"),"Probabilidad",IF(R69="Correctivo","Impacto",""))</f>
        <v/>
      </c>
      <c r="R69" s="42"/>
      <c r="S69" s="42"/>
      <c r="T69" s="43" t="str">
        <f t="shared" ref="T69:T73" si="69">IF(AND(R69="Preventivo",S69="Automático"),"50%",IF(AND(R69="Preventivo",S69="Manual"),"40%",IF(AND(R69="Detectivo",S69="Automático"),"40%",IF(AND(R69="Detectivo",S69="Manual"),"30%",IF(AND(R69="Correctivo",S69="Automático"),"35%",IF(AND(R69="Correctivo",S69="Manual"),"25%",""))))))</f>
        <v/>
      </c>
      <c r="U69" s="42"/>
      <c r="V69" s="42"/>
      <c r="W69" s="42"/>
      <c r="X69" s="21" t="str">
        <f>IFERROR(IF(AND(Q68="Probabilidad",Q69="Probabilidad"),(Z68-(+Z68*T69)),IF(Q69="Probabilidad",(I68-(+I68*T69)),IF(Q69="Impacto",Z68,""))),"")</f>
        <v/>
      </c>
      <c r="Y69" s="44" t="str">
        <f t="shared" si="1"/>
        <v/>
      </c>
      <c r="Z69" s="45" t="str">
        <f t="shared" ref="Z69:Z73" si="70">+X69</f>
        <v/>
      </c>
      <c r="AA69" s="44" t="str">
        <f t="shared" si="3"/>
        <v/>
      </c>
      <c r="AB69" s="45" t="str">
        <f>IFERROR(IF(AND(Q68="Impacto",Q69="Impacto"),(AB62-(+AB62*T69)),IF(Q69="Impacto",($M$68-(+$M$68*T69)),IF(Q69="Probabilidad",AB62,""))),"")</f>
        <v/>
      </c>
      <c r="AC69" s="46" t="str">
        <f t="shared" ref="AC69:AC70" si="71">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47"/>
      <c r="AE69" s="48"/>
      <c r="AF69" s="38"/>
      <c r="AG69" s="49"/>
      <c r="AH69" s="49"/>
      <c r="AI69" s="48"/>
      <c r="AJ69" s="38"/>
    </row>
    <row r="70" spans="1:68" ht="151.5" customHeight="1" x14ac:dyDescent="0.3">
      <c r="A70" s="248"/>
      <c r="B70" s="251"/>
      <c r="C70" s="251"/>
      <c r="D70" s="251"/>
      <c r="E70" s="254"/>
      <c r="F70" s="251"/>
      <c r="G70" s="257"/>
      <c r="H70" s="260"/>
      <c r="I70" s="263"/>
      <c r="J70" s="266"/>
      <c r="K70" s="263">
        <f>IF(NOT(ISERROR(MATCH(J70,_xlfn.ANCHORARRAY(E81),0))),I83&amp;"Por favor no seleccionar los criterios de impacto",J70)</f>
        <v>0</v>
      </c>
      <c r="L70" s="260"/>
      <c r="M70" s="263"/>
      <c r="N70" s="269"/>
      <c r="O70" s="50">
        <v>3</v>
      </c>
      <c r="P70" s="40"/>
      <c r="Q70" s="41" t="str">
        <f>IF(OR(R70="Preventivo",R70="Detectivo"),"Probabilidad",IF(R70="Correctivo","Impacto",""))</f>
        <v/>
      </c>
      <c r="R70" s="42"/>
      <c r="S70" s="42"/>
      <c r="T70" s="43" t="str">
        <f t="shared" si="69"/>
        <v/>
      </c>
      <c r="U70" s="42"/>
      <c r="V70" s="42"/>
      <c r="W70" s="42"/>
      <c r="X70" s="21" t="str">
        <f>IFERROR(IF(AND(Q69="Probabilidad",Q70="Probabilidad"),(Z69-(+Z69*T70)),IF(AND(Q69="Impacto",Q70="Probabilidad"),(Z68-(+Z68*T70)),IF(Q70="Impacto",Z69,""))),"")</f>
        <v/>
      </c>
      <c r="Y70" s="44" t="str">
        <f t="shared" si="1"/>
        <v/>
      </c>
      <c r="Z70" s="45" t="str">
        <f t="shared" si="70"/>
        <v/>
      </c>
      <c r="AA70" s="44" t="str">
        <f t="shared" si="3"/>
        <v/>
      </c>
      <c r="AB70" s="45" t="str">
        <f>IFERROR(IF(AND(Q69="Impacto",Q70="Impacto"),(AB69-(+AB69*T70)),IF(AND(Q69="Probabilidad",Q70="Impacto"),(AB68-(+AB68*T70)),IF(Q70="Probabilidad",AB69,""))),"")</f>
        <v/>
      </c>
      <c r="AC70" s="46" t="str">
        <f t="shared" si="71"/>
        <v/>
      </c>
      <c r="AD70" s="47"/>
      <c r="AE70" s="48"/>
      <c r="AF70" s="38"/>
      <c r="AG70" s="49"/>
      <c r="AH70" s="49"/>
      <c r="AI70" s="48"/>
      <c r="AJ70" s="38"/>
    </row>
    <row r="71" spans="1:68" ht="151.5" customHeight="1" x14ac:dyDescent="0.3">
      <c r="A71" s="248"/>
      <c r="B71" s="251"/>
      <c r="C71" s="251"/>
      <c r="D71" s="251"/>
      <c r="E71" s="254"/>
      <c r="F71" s="251"/>
      <c r="G71" s="257"/>
      <c r="H71" s="260"/>
      <c r="I71" s="263"/>
      <c r="J71" s="266"/>
      <c r="K71" s="263">
        <f>IF(NOT(ISERROR(MATCH(J71,_xlfn.ANCHORARRAY(E82),0))),I84&amp;"Por favor no seleccionar los criterios de impacto",J71)</f>
        <v>0</v>
      </c>
      <c r="L71" s="260"/>
      <c r="M71" s="263"/>
      <c r="N71" s="269"/>
      <c r="O71" s="50">
        <v>4</v>
      </c>
      <c r="P71" s="39"/>
      <c r="Q71" s="41" t="str">
        <f t="shared" ref="Q71:Q73" si="72">IF(OR(R71="Preventivo",R71="Detectivo"),"Probabilidad",IF(R71="Correctivo","Impacto",""))</f>
        <v/>
      </c>
      <c r="R71" s="42"/>
      <c r="S71" s="42"/>
      <c r="T71" s="43" t="str">
        <f t="shared" si="69"/>
        <v/>
      </c>
      <c r="U71" s="42"/>
      <c r="V71" s="42"/>
      <c r="W71" s="42"/>
      <c r="X71" s="21" t="str">
        <f t="shared" ref="X71:X73" si="73">IFERROR(IF(AND(Q70="Probabilidad",Q71="Probabilidad"),(Z70-(+Z70*T71)),IF(AND(Q70="Impacto",Q71="Probabilidad"),(Z69-(+Z69*T71)),IF(Q71="Impacto",Z70,""))),"")</f>
        <v/>
      </c>
      <c r="Y71" s="44" t="str">
        <f t="shared" si="1"/>
        <v/>
      </c>
      <c r="Z71" s="45" t="str">
        <f t="shared" si="70"/>
        <v/>
      </c>
      <c r="AA71" s="44" t="str">
        <f t="shared" si="3"/>
        <v/>
      </c>
      <c r="AB71" s="45" t="str">
        <f t="shared" ref="AB71:AB73" si="74">IFERROR(IF(AND(Q70="Impacto",Q71="Impacto"),(AB70-(+AB70*T71)),IF(AND(Q70="Probabilidad",Q71="Impacto"),(AB69-(+AB69*T71)),IF(Q71="Probabilidad",AB70,""))),"")</f>
        <v/>
      </c>
      <c r="AC71" s="46" t="str">
        <f>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47"/>
      <c r="AE71" s="48"/>
      <c r="AF71" s="38"/>
      <c r="AG71" s="49"/>
      <c r="AH71" s="49"/>
      <c r="AI71" s="48"/>
      <c r="AJ71" s="38"/>
    </row>
    <row r="72" spans="1:68" ht="151.5" customHeight="1" x14ac:dyDescent="0.3">
      <c r="A72" s="248"/>
      <c r="B72" s="251"/>
      <c r="C72" s="251"/>
      <c r="D72" s="251"/>
      <c r="E72" s="254"/>
      <c r="F72" s="251"/>
      <c r="G72" s="257"/>
      <c r="H72" s="260"/>
      <c r="I72" s="263"/>
      <c r="J72" s="266"/>
      <c r="K72" s="263">
        <f>IF(NOT(ISERROR(MATCH(J72,_xlfn.ANCHORARRAY(E83),0))),I85&amp;"Por favor no seleccionar los criterios de impacto",J72)</f>
        <v>0</v>
      </c>
      <c r="L72" s="260"/>
      <c r="M72" s="263"/>
      <c r="N72" s="269"/>
      <c r="O72" s="50">
        <v>5</v>
      </c>
      <c r="P72" s="39"/>
      <c r="Q72" s="41" t="str">
        <f t="shared" si="72"/>
        <v/>
      </c>
      <c r="R72" s="42"/>
      <c r="S72" s="42"/>
      <c r="T72" s="43" t="str">
        <f t="shared" si="69"/>
        <v/>
      </c>
      <c r="U72" s="42"/>
      <c r="V72" s="42"/>
      <c r="W72" s="42"/>
      <c r="X72" s="21" t="str">
        <f t="shared" si="73"/>
        <v/>
      </c>
      <c r="Y72" s="44" t="str">
        <f t="shared" si="1"/>
        <v/>
      </c>
      <c r="Z72" s="45" t="str">
        <f t="shared" si="70"/>
        <v/>
      </c>
      <c r="AA72" s="44" t="str">
        <f t="shared" si="3"/>
        <v/>
      </c>
      <c r="AB72" s="45" t="str">
        <f t="shared" si="74"/>
        <v/>
      </c>
      <c r="AC72" s="46" t="str">
        <f t="shared" ref="AC72:AC73" si="75">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47"/>
      <c r="AE72" s="48"/>
      <c r="AF72" s="38"/>
      <c r="AG72" s="49"/>
      <c r="AH72" s="49"/>
      <c r="AI72" s="48"/>
      <c r="AJ72" s="38"/>
    </row>
    <row r="73" spans="1:68" x14ac:dyDescent="0.3">
      <c r="A73" s="249"/>
      <c r="B73" s="252"/>
      <c r="C73" s="252"/>
      <c r="D73" s="252"/>
      <c r="E73" s="255"/>
      <c r="F73" s="252"/>
      <c r="G73" s="258"/>
      <c r="H73" s="261"/>
      <c r="I73" s="264"/>
      <c r="J73" s="267"/>
      <c r="K73" s="264">
        <f>IF(NOT(ISERROR(MATCH(J73,_xlfn.ANCHORARRAY(E84),0))),I86&amp;"Por favor no seleccionar los criterios de impacto",J73)</f>
        <v>0</v>
      </c>
      <c r="L73" s="261"/>
      <c r="M73" s="264"/>
      <c r="N73" s="270"/>
      <c r="O73" s="50">
        <v>6</v>
      </c>
      <c r="P73" s="39"/>
      <c r="Q73" s="41" t="str">
        <f t="shared" si="72"/>
        <v/>
      </c>
      <c r="R73" s="42"/>
      <c r="S73" s="42"/>
      <c r="T73" s="43" t="str">
        <f t="shared" si="69"/>
        <v/>
      </c>
      <c r="U73" s="42"/>
      <c r="V73" s="42"/>
      <c r="W73" s="42"/>
      <c r="X73" s="21" t="str">
        <f t="shared" si="73"/>
        <v/>
      </c>
      <c r="Y73" s="44" t="str">
        <f t="shared" si="1"/>
        <v/>
      </c>
      <c r="Z73" s="45" t="str">
        <f t="shared" si="70"/>
        <v/>
      </c>
      <c r="AA73" s="44" t="str">
        <f t="shared" si="3"/>
        <v/>
      </c>
      <c r="AB73" s="45" t="str">
        <f t="shared" si="74"/>
        <v/>
      </c>
      <c r="AC73" s="46" t="str">
        <f t="shared" si="75"/>
        <v/>
      </c>
      <c r="AD73" s="47"/>
      <c r="AE73" s="48"/>
      <c r="AF73" s="38"/>
      <c r="AG73" s="49"/>
      <c r="AH73" s="49"/>
      <c r="AI73" s="48"/>
      <c r="AJ73" s="38"/>
    </row>
    <row r="74" spans="1:68" x14ac:dyDescent="0.3">
      <c r="A74" s="4"/>
      <c r="B74" s="285" t="s">
        <v>221</v>
      </c>
      <c r="C74" s="286"/>
      <c r="D74" s="286"/>
      <c r="E74" s="286"/>
      <c r="F74" s="286"/>
      <c r="G74" s="286"/>
      <c r="H74" s="286"/>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286"/>
      <c r="AJ74" s="287"/>
    </row>
    <row r="76" spans="1:68" s="456" customFormat="1" ht="13" x14ac:dyDescent="0.25">
      <c r="B76" s="457" t="s">
        <v>224</v>
      </c>
    </row>
  </sheetData>
  <dataConsolidate/>
  <mergeCells count="198">
    <mergeCell ref="H2:J2"/>
    <mergeCell ref="H3:J3"/>
    <mergeCell ref="H4:J4"/>
    <mergeCell ref="C7:N7"/>
    <mergeCell ref="O7:Q7"/>
    <mergeCell ref="A11:G11"/>
    <mergeCell ref="H11:N11"/>
    <mergeCell ref="O11:W11"/>
    <mergeCell ref="H5:J5"/>
    <mergeCell ref="A4:D4"/>
    <mergeCell ref="A2:D2"/>
    <mergeCell ref="A3:D3"/>
    <mergeCell ref="A5:D5"/>
    <mergeCell ref="E4:G4"/>
    <mergeCell ref="E5:G5"/>
    <mergeCell ref="F2:G2"/>
    <mergeCell ref="F3:G3"/>
    <mergeCell ref="A1:N1"/>
    <mergeCell ref="L2:N5"/>
    <mergeCell ref="A6:N6"/>
    <mergeCell ref="A10:N10"/>
    <mergeCell ref="X11:AD11"/>
    <mergeCell ref="AE11:AJ11"/>
    <mergeCell ref="B74:AJ74"/>
    <mergeCell ref="M62:M67"/>
    <mergeCell ref="N62:N67"/>
    <mergeCell ref="A68:A73"/>
    <mergeCell ref="B68:B73"/>
    <mergeCell ref="C68:C73"/>
    <mergeCell ref="D68:D73"/>
    <mergeCell ref="E68:E73"/>
    <mergeCell ref="F68:F73"/>
    <mergeCell ref="G68:G73"/>
    <mergeCell ref="H68:H73"/>
    <mergeCell ref="I68:I73"/>
    <mergeCell ref="J68:J73"/>
    <mergeCell ref="K68:K73"/>
    <mergeCell ref="L68:L73"/>
    <mergeCell ref="M68:M73"/>
    <mergeCell ref="N68:N73"/>
    <mergeCell ref="J62:J67"/>
    <mergeCell ref="K62:K67"/>
    <mergeCell ref="L62:L67"/>
    <mergeCell ref="A62:A67"/>
    <mergeCell ref="B62:B67"/>
    <mergeCell ref="C62:C67"/>
    <mergeCell ref="D62:D67"/>
    <mergeCell ref="E62:E67"/>
    <mergeCell ref="F62:F67"/>
    <mergeCell ref="G62:G67"/>
    <mergeCell ref="H62:H67"/>
    <mergeCell ref="I62:I67"/>
    <mergeCell ref="M50:M55"/>
    <mergeCell ref="N50:N55"/>
    <mergeCell ref="F56:F61"/>
    <mergeCell ref="G56:G61"/>
    <mergeCell ref="H56:H61"/>
    <mergeCell ref="I56:I61"/>
    <mergeCell ref="J56:J61"/>
    <mergeCell ref="F50:F55"/>
    <mergeCell ref="G50:G55"/>
    <mergeCell ref="H50:H55"/>
    <mergeCell ref="I50:I55"/>
    <mergeCell ref="K56:K61"/>
    <mergeCell ref="L56:L61"/>
    <mergeCell ref="M56:M61"/>
    <mergeCell ref="N56:N61"/>
    <mergeCell ref="I38:I43"/>
    <mergeCell ref="J38:J43"/>
    <mergeCell ref="G44:G49"/>
    <mergeCell ref="H44:H49"/>
    <mergeCell ref="I44:I49"/>
    <mergeCell ref="K38:K43"/>
    <mergeCell ref="L38:L43"/>
    <mergeCell ref="A56:A61"/>
    <mergeCell ref="B56:B61"/>
    <mergeCell ref="C56:C61"/>
    <mergeCell ref="D56:D61"/>
    <mergeCell ref="E56:E61"/>
    <mergeCell ref="A50:A55"/>
    <mergeCell ref="B50:B55"/>
    <mergeCell ref="C50:C55"/>
    <mergeCell ref="D50:D55"/>
    <mergeCell ref="E50:E55"/>
    <mergeCell ref="M38:M43"/>
    <mergeCell ref="N38:N43"/>
    <mergeCell ref="M44:M49"/>
    <mergeCell ref="N44:N49"/>
    <mergeCell ref="J50:J55"/>
    <mergeCell ref="K50:K55"/>
    <mergeCell ref="L50:L55"/>
    <mergeCell ref="A38:A43"/>
    <mergeCell ref="B38:B43"/>
    <mergeCell ref="C38:C43"/>
    <mergeCell ref="A44:A49"/>
    <mergeCell ref="B44:B49"/>
    <mergeCell ref="C44:C49"/>
    <mergeCell ref="D44:D49"/>
    <mergeCell ref="E44:E49"/>
    <mergeCell ref="F44:F49"/>
    <mergeCell ref="D38:D43"/>
    <mergeCell ref="E38:E43"/>
    <mergeCell ref="J44:J49"/>
    <mergeCell ref="K44:K49"/>
    <mergeCell ref="L44:L49"/>
    <mergeCell ref="F38:F43"/>
    <mergeCell ref="G38:G43"/>
    <mergeCell ref="H38:H43"/>
    <mergeCell ref="M26:M31"/>
    <mergeCell ref="N26:N31"/>
    <mergeCell ref="A32:A37"/>
    <mergeCell ref="B32:B37"/>
    <mergeCell ref="C32:C37"/>
    <mergeCell ref="D32:D37"/>
    <mergeCell ref="E32:E37"/>
    <mergeCell ref="F32:F37"/>
    <mergeCell ref="G32:G37"/>
    <mergeCell ref="H32:H37"/>
    <mergeCell ref="I32:I37"/>
    <mergeCell ref="J32:J37"/>
    <mergeCell ref="K32:K37"/>
    <mergeCell ref="L32:L37"/>
    <mergeCell ref="M32:M37"/>
    <mergeCell ref="N32:N37"/>
    <mergeCell ref="K20:K25"/>
    <mergeCell ref="L20:L25"/>
    <mergeCell ref="M20:M25"/>
    <mergeCell ref="N20:N25"/>
    <mergeCell ref="A26:A31"/>
    <mergeCell ref="B26:B31"/>
    <mergeCell ref="C26:C31"/>
    <mergeCell ref="D26:D31"/>
    <mergeCell ref="E26:E31"/>
    <mergeCell ref="F26:F31"/>
    <mergeCell ref="G26:G31"/>
    <mergeCell ref="H26:H31"/>
    <mergeCell ref="I26:I31"/>
    <mergeCell ref="J26:J31"/>
    <mergeCell ref="K26:K31"/>
    <mergeCell ref="L26:L31"/>
    <mergeCell ref="F20:F25"/>
    <mergeCell ref="G20:G25"/>
    <mergeCell ref="H20:H25"/>
    <mergeCell ref="I20:I25"/>
    <mergeCell ref="J20:J25"/>
    <mergeCell ref="B20:B25"/>
    <mergeCell ref="C20:C25"/>
    <mergeCell ref="D20:D25"/>
    <mergeCell ref="E20:E25"/>
    <mergeCell ref="AE12:AE13"/>
    <mergeCell ref="AJ12:AJ13"/>
    <mergeCell ref="AI12:AI13"/>
    <mergeCell ref="AH12:AH13"/>
    <mergeCell ref="AG12:AG13"/>
    <mergeCell ref="AF12:AF13"/>
    <mergeCell ref="A7:B7"/>
    <mergeCell ref="A8:B8"/>
    <mergeCell ref="A9:B9"/>
    <mergeCell ref="A12:A13"/>
    <mergeCell ref="F12:F13"/>
    <mergeCell ref="E12:E13"/>
    <mergeCell ref="D12:D13"/>
    <mergeCell ref="C12:C13"/>
    <mergeCell ref="AD12:AD13"/>
    <mergeCell ref="C8:N8"/>
    <mergeCell ref="C9:N9"/>
    <mergeCell ref="O12:O13"/>
    <mergeCell ref="AC12:AC13"/>
    <mergeCell ref="AB12:AB13"/>
    <mergeCell ref="X12:X13"/>
    <mergeCell ref="P12:P13"/>
    <mergeCell ref="AA12:AA13"/>
    <mergeCell ref="Y12:Y13"/>
    <mergeCell ref="Z12:Z13"/>
    <mergeCell ref="G12:G13"/>
    <mergeCell ref="H12:H13"/>
    <mergeCell ref="I12:I13"/>
    <mergeCell ref="L12:L13"/>
    <mergeCell ref="M12:M13"/>
    <mergeCell ref="B12:B13"/>
    <mergeCell ref="N12:N13"/>
    <mergeCell ref="J12:J13"/>
    <mergeCell ref="K12:K13"/>
    <mergeCell ref="Q12:Q13"/>
    <mergeCell ref="R12:W12"/>
    <mergeCell ref="F14:F19"/>
    <mergeCell ref="G14:G19"/>
    <mergeCell ref="H14:H19"/>
    <mergeCell ref="B14:B19"/>
    <mergeCell ref="C14:C19"/>
    <mergeCell ref="D14:D19"/>
    <mergeCell ref="E14:E19"/>
    <mergeCell ref="N14:N19"/>
    <mergeCell ref="I14:I19"/>
    <mergeCell ref="J14:J19"/>
    <mergeCell ref="K14:K19"/>
    <mergeCell ref="L14:L19"/>
    <mergeCell ref="M14:M19"/>
  </mergeCells>
  <conditionalFormatting sqref="H14 H20">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4 L20 L26 L32 L38 L44 L50 L56 L62 L68">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4">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4:Y19">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4:AA19">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4:AC19">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62">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20">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20:Y25">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20:AA25">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20:AC25">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6">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6">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6:Y31">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6:AA31">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6:AC31">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32">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32">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32:Y37">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32:AA37">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32:AC37">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8">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8">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8:Y43">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8:AA43">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8:AC43">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4">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4">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4:Y49">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4:AA49">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4:AC49">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50">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50">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50:Y55">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50:AA55">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50:AC55">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6">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6">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6:Y61">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6:AA61">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6:AC61">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62">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62:Y67">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62:AA67">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62:AC67">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8">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8">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8:Y73">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8:AA73">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8:AC73">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4:K73">
    <cfRule type="containsText" dxfId="4" priority="1" operator="containsText" text="❌">
      <formula>NOT(ISERROR(SEARCH("❌",K14)))</formula>
    </cfRule>
  </conditionalFormatting>
  <pageMargins left="0.70866141732283472" right="0.70866141732283472" top="0.74803149606299213" bottom="0.74803149606299213" header="0.31496062992125984" footer="0.31496062992125984"/>
  <pageSetup orientation="landscape" r:id="rId1"/>
  <headerFooter>
    <oddFooter>&amp;C&amp;"Arial,Normal"&amp;8Cualquier copia impresa, electrónica o reproducción de este documento sin el sello de control de documentos se constituye en una COPIA NO CONTROLADA y se debe consultar al grupo Gest. Amb. y Calidad de la CVC para verificar su vigencia.</oddFooter>
  </headerFooter>
  <ignoredErrors>
    <ignoredError sqref="AB16"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R14:R73</xm:sqref>
        </x14:dataValidation>
        <x14:dataValidation type="list" allowBlank="1" showInputMessage="1" showErrorMessage="1" xr:uid="{00000000-0002-0000-0100-000001000000}">
          <x14:formula1>
            <xm:f>'Tabla Valoración controles'!$D$7:$D$8</xm:f>
          </x14:formula1>
          <xm:sqref>S14:S73</xm:sqref>
        </x14:dataValidation>
        <x14:dataValidation type="list" allowBlank="1" showInputMessage="1" showErrorMessage="1" xr:uid="{00000000-0002-0000-0100-000002000000}">
          <x14:formula1>
            <xm:f>'Tabla Valoración controles'!$D$9:$D$10</xm:f>
          </x14:formula1>
          <xm:sqref>U14:U73</xm:sqref>
        </x14:dataValidation>
        <x14:dataValidation type="list" allowBlank="1" showInputMessage="1" showErrorMessage="1" xr:uid="{00000000-0002-0000-0100-000003000000}">
          <x14:formula1>
            <xm:f>'Tabla Valoración controles'!$D$11:$D$12</xm:f>
          </x14:formula1>
          <xm:sqref>V14:V73</xm:sqref>
        </x14:dataValidation>
        <x14:dataValidation type="list" allowBlank="1" showInputMessage="1" showErrorMessage="1" xr:uid="{00000000-0002-0000-0100-000004000000}">
          <x14:formula1>
            <xm:f>'Opciones Tratamiento'!$B$9:$B$10</xm:f>
          </x14:formula1>
          <xm:sqref>AJ14:AJ15 AJ17:AJ18 AJ20:AJ21 AJ23:AJ24 AJ26:AJ27 AJ29:AJ30 AJ32:AJ33 AJ35:AJ36 AJ38:AJ39 AJ41:AJ42 AJ44:AJ45 AJ47:AJ48 AJ50:AJ51 AJ53:AJ54 AJ56:AJ57 AJ59:AJ60 AJ62:AJ63 AJ65:AJ66 AJ68:AJ69 AJ71:AJ72</xm:sqref>
        </x14:dataValidation>
        <x14:dataValidation type="list" allowBlank="1" showInputMessage="1" showErrorMessage="1" xr:uid="{00000000-0002-0000-0100-000005000000}">
          <x14:formula1>
            <xm:f>'Tabla Valoración controles'!$D$13:$D$14</xm:f>
          </x14:formula1>
          <xm:sqref>W14:W73</xm:sqref>
        </x14:dataValidation>
        <x14:dataValidation type="list" allowBlank="1" showInputMessage="1" showErrorMessage="1" xr:uid="{00000000-0002-0000-0100-000006000000}">
          <x14:formula1>
            <xm:f>'Opciones Tratamiento'!$B$13:$B$19</xm:f>
          </x14:formula1>
          <xm:sqref>F14:F73</xm:sqref>
        </x14:dataValidation>
        <x14:dataValidation type="list" allowBlank="1" showInputMessage="1" showErrorMessage="1" xr:uid="{00000000-0002-0000-0100-000007000000}">
          <x14:formula1>
            <xm:f>'Opciones Tratamiento'!$E$2:$E$4</xm:f>
          </x14:formula1>
          <xm:sqref>B14:B73</xm:sqref>
        </x14:dataValidation>
        <x14:dataValidation type="list" allowBlank="1" showInputMessage="1" showErrorMessage="1" xr:uid="{00000000-0002-0000-0100-000008000000}">
          <x14:formula1>
            <xm:f>'Opciones Tratamiento'!$B$2:$B$5</xm:f>
          </x14:formula1>
          <xm:sqref>AD14:AD73</xm:sqref>
        </x14:dataValidation>
        <x14:dataValidation type="list" allowBlank="1" showInputMessage="1" showErrorMessage="1" xr:uid="{00000000-0002-0000-0100-000009000000}">
          <x14:formula1>
            <xm:f>'Tabla Impacto'!$F$210:$F$221</xm:f>
          </x14:formula1>
          <xm:sqref>J14:J73</xm:sqref>
        </x14:dataValidation>
        <x14:dataValidation type="custom" allowBlank="1" showInputMessage="1" showErrorMessage="1" error="Recuerde que las acciones se generan bajo la medida de mitigar el riesgo" xr:uid="{00000000-0002-0000-0100-00000A000000}">
          <x14:formula1>
            <xm:f>IF(OR(AD14='Opciones Tratamiento'!$B$2,AD14='Opciones Tratamiento'!$B$3,AD14='Opciones Tratamiento'!$B$4),ISBLANK(AD14),ISTEXT(AD14))</xm:f>
          </x14:formula1>
          <xm:sqref>AE14:AE73</xm:sqref>
        </x14:dataValidation>
        <x14:dataValidation type="custom" allowBlank="1" showInputMessage="1" showErrorMessage="1" error="Recuerde que las acciones se generan bajo la medida de mitigar el riesgo" xr:uid="{00000000-0002-0000-0100-00000B000000}">
          <x14:formula1>
            <xm:f>IF(OR(AD14='Opciones Tratamiento'!$B$2,AD14='Opciones Tratamiento'!$B$3,AD14='Opciones Tratamiento'!$B$4),ISBLANK(AD14),ISTEXT(AD14))</xm:f>
          </x14:formula1>
          <xm:sqref>AF14:AF73</xm:sqref>
        </x14:dataValidation>
        <x14:dataValidation type="custom" allowBlank="1" showInputMessage="1" showErrorMessage="1" error="Recuerde que las acciones se generan bajo la medida de mitigar el riesgo" xr:uid="{00000000-0002-0000-0100-00000C000000}">
          <x14:formula1>
            <xm:f>IF(OR(AD14='Opciones Tratamiento'!$B$2,AD14='Opciones Tratamiento'!$B$3,AD14='Opciones Tratamiento'!$B$4),ISBLANK(AD14),ISTEXT(AD14))</xm:f>
          </x14:formula1>
          <xm:sqref>AG14:AG73</xm:sqref>
        </x14:dataValidation>
        <x14:dataValidation type="custom" allowBlank="1" showInputMessage="1" showErrorMessage="1" error="Recuerde que las acciones se generan bajo la medida de mitigar el riesgo" xr:uid="{00000000-0002-0000-0100-00000D000000}">
          <x14:formula1>
            <xm:f>IF(OR(AD14='Opciones Tratamiento'!$B$2,AD14='Opciones Tratamiento'!$B$3,AD14='Opciones Tratamiento'!$B$4),ISBLANK(AD14),ISTEXT(AD14))</xm:f>
          </x14:formula1>
          <xm:sqref>AH14:AH73</xm:sqref>
        </x14:dataValidation>
        <x14:dataValidation type="custom" allowBlank="1" showInputMessage="1" showErrorMessage="1" error="Recuerde que las acciones se generan bajo la medida de mitigar el riesgo" xr:uid="{00000000-0002-0000-0100-00000E000000}">
          <x14:formula1>
            <xm:f>IF(OR(AD14='Opciones Tratamiento'!$B$2,AD14='Opciones Tratamiento'!$B$3,AD14='Opciones Tratamiento'!$B$4),ISBLANK(AD14),ISTEXT(AD14))</xm:f>
          </x14:formula1>
          <xm:sqref>AI14:AI73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2" sqref="J2:AM4"/>
    </sheetView>
  </sheetViews>
  <sheetFormatPr baseColWidth="10" defaultRowHeight="14.5" x14ac:dyDescent="0.35"/>
  <cols>
    <col min="2" max="39" width="5.7265625" customWidth="1"/>
    <col min="41" max="46" width="5.7265625" customWidth="1"/>
  </cols>
  <sheetData>
    <row r="1" spans="1:99" x14ac:dyDescent="0.35">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row>
    <row r="2" spans="1:99" ht="18" customHeight="1" x14ac:dyDescent="0.35">
      <c r="A2" s="89"/>
      <c r="B2" s="304" t="s">
        <v>158</v>
      </c>
      <c r="C2" s="304"/>
      <c r="D2" s="304"/>
      <c r="E2" s="304"/>
      <c r="F2" s="304"/>
      <c r="G2" s="304"/>
      <c r="H2" s="304"/>
      <c r="I2" s="304"/>
      <c r="J2" s="342" t="s">
        <v>2</v>
      </c>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row>
    <row r="3" spans="1:99" ht="18.75" customHeight="1" x14ac:dyDescent="0.35">
      <c r="A3" s="89"/>
      <c r="B3" s="304"/>
      <c r="C3" s="304"/>
      <c r="D3" s="304"/>
      <c r="E3" s="304"/>
      <c r="F3" s="304"/>
      <c r="G3" s="304"/>
      <c r="H3" s="304"/>
      <c r="I3" s="304"/>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row>
    <row r="4" spans="1:99" ht="15" customHeight="1" x14ac:dyDescent="0.35">
      <c r="A4" s="89"/>
      <c r="B4" s="304"/>
      <c r="C4" s="304"/>
      <c r="D4" s="304"/>
      <c r="E4" s="304"/>
      <c r="F4" s="304"/>
      <c r="G4" s="304"/>
      <c r="H4" s="304"/>
      <c r="I4" s="304"/>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row>
    <row r="5" spans="1:99" ht="15" thickBot="1" x14ac:dyDescent="0.4">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row>
    <row r="6" spans="1:99" ht="15" customHeight="1" x14ac:dyDescent="0.35">
      <c r="A6" s="89"/>
      <c r="B6" s="354" t="s">
        <v>4</v>
      </c>
      <c r="C6" s="354"/>
      <c r="D6" s="355"/>
      <c r="E6" s="343" t="s">
        <v>116</v>
      </c>
      <c r="F6" s="344"/>
      <c r="G6" s="344"/>
      <c r="H6" s="344"/>
      <c r="I6" s="345"/>
      <c r="J6" s="339" t="str">
        <f>IF(AND('Mapa final'!$H$14="Muy Alta",'Mapa final'!$L$14="Leve"),CONCATENATE("R",'Mapa final'!$A$14),"")</f>
        <v/>
      </c>
      <c r="K6" s="340"/>
      <c r="L6" s="340" t="str">
        <f>IF(AND('Mapa final'!$H$20="Muy Alta",'Mapa final'!$L$20="Leve"),CONCATENATE("R",'Mapa final'!$A$20),"")</f>
        <v/>
      </c>
      <c r="M6" s="340"/>
      <c r="N6" s="340" t="str">
        <f>IF(AND('Mapa final'!$H$26="Muy Alta",'Mapa final'!$L$26="Leve"),CONCATENATE("R",'Mapa final'!$A$26),"")</f>
        <v/>
      </c>
      <c r="O6" s="341"/>
      <c r="P6" s="339" t="str">
        <f>IF(AND('Mapa final'!$H$14="Muy Alta",'Mapa final'!$L$14="Menor"),CONCATENATE("R",'Mapa final'!$A$14),"")</f>
        <v/>
      </c>
      <c r="Q6" s="340"/>
      <c r="R6" s="340" t="str">
        <f>IF(AND('Mapa final'!$H$20="Muy Alta",'Mapa final'!$L$20="Menor"),CONCATENATE("R",'Mapa final'!$A$20),"")</f>
        <v/>
      </c>
      <c r="S6" s="340"/>
      <c r="T6" s="340" t="str">
        <f>IF(AND('Mapa final'!$H$26="Muy Alta",'Mapa final'!$L$26="Menor"),CONCATENATE("R",'Mapa final'!$A$26),"")</f>
        <v/>
      </c>
      <c r="U6" s="341"/>
      <c r="V6" s="339" t="str">
        <f>IF(AND('Mapa final'!$H$14="Muy Alta",'Mapa final'!$L$14="Moderado"),CONCATENATE("R",'Mapa final'!$A$14),"")</f>
        <v/>
      </c>
      <c r="W6" s="340"/>
      <c r="X6" s="340" t="str">
        <f>IF(AND('Mapa final'!$H$20="Muy Alta",'Mapa final'!$L$20="Moderado"),CONCATENATE("R",'Mapa final'!$A$20),"")</f>
        <v/>
      </c>
      <c r="Y6" s="340"/>
      <c r="Z6" s="340" t="str">
        <f>IF(AND('Mapa final'!$H$26="Muy Alta",'Mapa final'!$L$26="Moderado"),CONCATENATE("R",'Mapa final'!$A$26),"")</f>
        <v/>
      </c>
      <c r="AA6" s="341"/>
      <c r="AB6" s="339" t="str">
        <f>IF(AND('Mapa final'!$H$14="Muy Alta",'Mapa final'!$L$14="Mayor"),CONCATENATE("R",'Mapa final'!$A$14),"")</f>
        <v/>
      </c>
      <c r="AC6" s="340"/>
      <c r="AD6" s="340" t="str">
        <f>IF(AND('Mapa final'!$H$20="Muy Alta",'Mapa final'!$L$20="Mayor"),CONCATENATE("R",'Mapa final'!$A$20),"")</f>
        <v/>
      </c>
      <c r="AE6" s="340"/>
      <c r="AF6" s="340" t="str">
        <f>IF(AND('Mapa final'!$H$26="Muy Alta",'Mapa final'!$L$26="Mayor"),CONCATENATE("R",'Mapa final'!$A$26),"")</f>
        <v/>
      </c>
      <c r="AG6" s="341"/>
      <c r="AH6" s="329" t="str">
        <f>IF(AND('Mapa final'!$H$14="Muy Alta",'Mapa final'!$L$14="Catastrófico"),CONCATENATE("R",'Mapa final'!$A$14),"")</f>
        <v/>
      </c>
      <c r="AI6" s="330"/>
      <c r="AJ6" s="330" t="str">
        <f>IF(AND('Mapa final'!$H$20="Muy Alta",'Mapa final'!$L$20="Catastrófico"),CONCATENATE("R",'Mapa final'!$A$20),"")</f>
        <v/>
      </c>
      <c r="AK6" s="330"/>
      <c r="AL6" s="330" t="str">
        <f>IF(AND('Mapa final'!$H$26="Muy Alta",'Mapa final'!$L$26="Catastrófico"),CONCATENATE("R",'Mapa final'!$A$26),"")</f>
        <v/>
      </c>
      <c r="AM6" s="331"/>
      <c r="AO6" s="356" t="s">
        <v>79</v>
      </c>
      <c r="AP6" s="357"/>
      <c r="AQ6" s="357"/>
      <c r="AR6" s="357"/>
      <c r="AS6" s="357"/>
      <c r="AT6" s="358"/>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row>
    <row r="7" spans="1:99" ht="15" customHeight="1" x14ac:dyDescent="0.35">
      <c r="A7" s="89"/>
      <c r="B7" s="354"/>
      <c r="C7" s="354"/>
      <c r="D7" s="355"/>
      <c r="E7" s="346"/>
      <c r="F7" s="347"/>
      <c r="G7" s="347"/>
      <c r="H7" s="347"/>
      <c r="I7" s="348"/>
      <c r="J7" s="332"/>
      <c r="K7" s="333"/>
      <c r="L7" s="333"/>
      <c r="M7" s="333"/>
      <c r="N7" s="333"/>
      <c r="O7" s="335"/>
      <c r="P7" s="332"/>
      <c r="Q7" s="333"/>
      <c r="R7" s="333"/>
      <c r="S7" s="333"/>
      <c r="T7" s="333"/>
      <c r="U7" s="335"/>
      <c r="V7" s="332"/>
      <c r="W7" s="333"/>
      <c r="X7" s="333"/>
      <c r="Y7" s="333"/>
      <c r="Z7" s="333"/>
      <c r="AA7" s="335"/>
      <c r="AB7" s="332"/>
      <c r="AC7" s="333"/>
      <c r="AD7" s="333"/>
      <c r="AE7" s="333"/>
      <c r="AF7" s="333"/>
      <c r="AG7" s="335"/>
      <c r="AH7" s="323"/>
      <c r="AI7" s="324"/>
      <c r="AJ7" s="324"/>
      <c r="AK7" s="324"/>
      <c r="AL7" s="324"/>
      <c r="AM7" s="325"/>
      <c r="AN7" s="89"/>
      <c r="AO7" s="359"/>
      <c r="AP7" s="360"/>
      <c r="AQ7" s="360"/>
      <c r="AR7" s="360"/>
      <c r="AS7" s="360"/>
      <c r="AT7" s="361"/>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row>
    <row r="8" spans="1:99" ht="15" customHeight="1" x14ac:dyDescent="0.35">
      <c r="A8" s="89"/>
      <c r="B8" s="354"/>
      <c r="C8" s="354"/>
      <c r="D8" s="355"/>
      <c r="E8" s="346"/>
      <c r="F8" s="347"/>
      <c r="G8" s="347"/>
      <c r="H8" s="347"/>
      <c r="I8" s="348"/>
      <c r="J8" s="332" t="str">
        <f>IF(AND('Mapa final'!$H$32="Muy Alta",'Mapa final'!$L$32="Leve"),CONCATENATE("R",'Mapa final'!$A$32),"")</f>
        <v/>
      </c>
      <c r="K8" s="333"/>
      <c r="L8" s="334" t="str">
        <f>IF(AND('Mapa final'!$H$38="Muy Alta",'Mapa final'!$L$38="Leve"),CONCATENATE("R",'Mapa final'!$A$38),"")</f>
        <v/>
      </c>
      <c r="M8" s="334"/>
      <c r="N8" s="334" t="str">
        <f>IF(AND('Mapa final'!$H$44="Muy Alta",'Mapa final'!$L$44="Leve"),CONCATENATE("R",'Mapa final'!$A$44),"")</f>
        <v/>
      </c>
      <c r="O8" s="335"/>
      <c r="P8" s="332" t="str">
        <f>IF(AND('Mapa final'!$H$32="Muy Alta",'Mapa final'!$L$32="Menor"),CONCATENATE("R",'Mapa final'!$A$32),"")</f>
        <v/>
      </c>
      <c r="Q8" s="333"/>
      <c r="R8" s="334" t="str">
        <f>IF(AND('Mapa final'!$H$38="Muy Alta",'Mapa final'!$L$38="Menor"),CONCATENATE("R",'Mapa final'!$A$38),"")</f>
        <v/>
      </c>
      <c r="S8" s="334"/>
      <c r="T8" s="334" t="str">
        <f>IF(AND('Mapa final'!$H$44="Muy Alta",'Mapa final'!$L$44="Menor"),CONCATENATE("R",'Mapa final'!$A$44),"")</f>
        <v/>
      </c>
      <c r="U8" s="335"/>
      <c r="V8" s="332" t="str">
        <f>IF(AND('Mapa final'!$H$32="Muy Alta",'Mapa final'!$L$32="Moderado"),CONCATENATE("R",'Mapa final'!$A$32),"")</f>
        <v/>
      </c>
      <c r="W8" s="333"/>
      <c r="X8" s="334" t="str">
        <f>IF(AND('Mapa final'!$H$38="Muy Alta",'Mapa final'!$L$38="Moderado"),CONCATENATE("R",'Mapa final'!$A$38),"")</f>
        <v/>
      </c>
      <c r="Y8" s="334"/>
      <c r="Z8" s="334" t="str">
        <f>IF(AND('Mapa final'!$H$44="Muy Alta",'Mapa final'!$L$44="Moderado"),CONCATENATE("R",'Mapa final'!$A$44),"")</f>
        <v/>
      </c>
      <c r="AA8" s="335"/>
      <c r="AB8" s="332" t="str">
        <f>IF(AND('Mapa final'!$H$32="Muy Alta",'Mapa final'!$L$32="Mayor"),CONCATENATE("R",'Mapa final'!$A$32),"")</f>
        <v/>
      </c>
      <c r="AC8" s="333"/>
      <c r="AD8" s="334" t="str">
        <f>IF(AND('Mapa final'!$H$38="Muy Alta",'Mapa final'!$L$38="Mayor"),CONCATENATE("R",'Mapa final'!$A$38),"")</f>
        <v/>
      </c>
      <c r="AE8" s="334"/>
      <c r="AF8" s="334" t="str">
        <f>IF(AND('Mapa final'!$H$44="Muy Alta",'Mapa final'!$L$44="Mayor"),CONCATENATE("R",'Mapa final'!$A$44),"")</f>
        <v/>
      </c>
      <c r="AG8" s="335"/>
      <c r="AH8" s="323" t="str">
        <f>IF(AND('Mapa final'!$H$32="Muy Alta",'Mapa final'!$L$32="Catastrófico"),CONCATENATE("R",'Mapa final'!$A$32),"")</f>
        <v/>
      </c>
      <c r="AI8" s="324"/>
      <c r="AJ8" s="324" t="str">
        <f>IF(AND('Mapa final'!$H$38="Muy Alta",'Mapa final'!$L$38="Catastrófico"),CONCATENATE("R",'Mapa final'!$A$38),"")</f>
        <v/>
      </c>
      <c r="AK8" s="324"/>
      <c r="AL8" s="324" t="str">
        <f>IF(AND('Mapa final'!$H$44="Muy Alta",'Mapa final'!$L$44="Catastrófico"),CONCATENATE("R",'Mapa final'!$A$44),"")</f>
        <v/>
      </c>
      <c r="AM8" s="325"/>
      <c r="AN8" s="89"/>
      <c r="AO8" s="359"/>
      <c r="AP8" s="360"/>
      <c r="AQ8" s="360"/>
      <c r="AR8" s="360"/>
      <c r="AS8" s="360"/>
      <c r="AT8" s="361"/>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row>
    <row r="9" spans="1:99" ht="15" customHeight="1" x14ac:dyDescent="0.35">
      <c r="A9" s="89"/>
      <c r="B9" s="354"/>
      <c r="C9" s="354"/>
      <c r="D9" s="355"/>
      <c r="E9" s="346"/>
      <c r="F9" s="347"/>
      <c r="G9" s="347"/>
      <c r="H9" s="347"/>
      <c r="I9" s="348"/>
      <c r="J9" s="332"/>
      <c r="K9" s="333"/>
      <c r="L9" s="334"/>
      <c r="M9" s="334"/>
      <c r="N9" s="334"/>
      <c r="O9" s="335"/>
      <c r="P9" s="332"/>
      <c r="Q9" s="333"/>
      <c r="R9" s="334"/>
      <c r="S9" s="334"/>
      <c r="T9" s="334"/>
      <c r="U9" s="335"/>
      <c r="V9" s="332"/>
      <c r="W9" s="333"/>
      <c r="X9" s="334"/>
      <c r="Y9" s="334"/>
      <c r="Z9" s="334"/>
      <c r="AA9" s="335"/>
      <c r="AB9" s="332"/>
      <c r="AC9" s="333"/>
      <c r="AD9" s="334"/>
      <c r="AE9" s="334"/>
      <c r="AF9" s="334"/>
      <c r="AG9" s="335"/>
      <c r="AH9" s="323"/>
      <c r="AI9" s="324"/>
      <c r="AJ9" s="324"/>
      <c r="AK9" s="324"/>
      <c r="AL9" s="324"/>
      <c r="AM9" s="325"/>
      <c r="AN9" s="89"/>
      <c r="AO9" s="359"/>
      <c r="AP9" s="360"/>
      <c r="AQ9" s="360"/>
      <c r="AR9" s="360"/>
      <c r="AS9" s="360"/>
      <c r="AT9" s="361"/>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row>
    <row r="10" spans="1:99" ht="15" customHeight="1" x14ac:dyDescent="0.35">
      <c r="A10" s="89"/>
      <c r="B10" s="354"/>
      <c r="C10" s="354"/>
      <c r="D10" s="355"/>
      <c r="E10" s="346"/>
      <c r="F10" s="347"/>
      <c r="G10" s="347"/>
      <c r="H10" s="347"/>
      <c r="I10" s="348"/>
      <c r="J10" s="332" t="str">
        <f>IF(AND('Mapa final'!$H$50="Muy Alta",'Mapa final'!$L$50="Leve"),CONCATENATE("R",'Mapa final'!$A$50),"")</f>
        <v/>
      </c>
      <c r="K10" s="333"/>
      <c r="L10" s="334" t="str">
        <f>IF(AND('Mapa final'!$H$56="Muy Alta",'Mapa final'!$L$56="Leve"),CONCATENATE("R",'Mapa final'!$A$56),"")</f>
        <v/>
      </c>
      <c r="M10" s="334"/>
      <c r="N10" s="334" t="str">
        <f>IF(AND('Mapa final'!$H$62="Muy Alta",'Mapa final'!$L$62="Leve"),CONCATENATE("R",'Mapa final'!$A$62),"")</f>
        <v/>
      </c>
      <c r="O10" s="335"/>
      <c r="P10" s="332" t="str">
        <f>IF(AND('Mapa final'!$H$50="Muy Alta",'Mapa final'!$L$50="Menor"),CONCATENATE("R",'Mapa final'!$A$50),"")</f>
        <v/>
      </c>
      <c r="Q10" s="333"/>
      <c r="R10" s="334" t="str">
        <f>IF(AND('Mapa final'!$H$56="Muy Alta",'Mapa final'!$L$56="Menor"),CONCATENATE("R",'Mapa final'!$A$56),"")</f>
        <v/>
      </c>
      <c r="S10" s="334"/>
      <c r="T10" s="334" t="str">
        <f>IF(AND('Mapa final'!$H$62="Muy Alta",'Mapa final'!$L$62="Menor"),CONCATENATE("R",'Mapa final'!$A$62),"")</f>
        <v/>
      </c>
      <c r="U10" s="335"/>
      <c r="V10" s="332" t="str">
        <f>IF(AND('Mapa final'!$H$50="Muy Alta",'Mapa final'!$L$50="Moderado"),CONCATENATE("R",'Mapa final'!$A$50),"")</f>
        <v/>
      </c>
      <c r="W10" s="333"/>
      <c r="X10" s="334" t="str">
        <f>IF(AND('Mapa final'!$H$56="Muy Alta",'Mapa final'!$L$56="Moderado"),CONCATENATE("R",'Mapa final'!$A$56),"")</f>
        <v/>
      </c>
      <c r="Y10" s="334"/>
      <c r="Z10" s="334" t="str">
        <f>IF(AND('Mapa final'!$H$62="Muy Alta",'Mapa final'!$L$62="Moderado"),CONCATENATE("R",'Mapa final'!$A$62),"")</f>
        <v/>
      </c>
      <c r="AA10" s="335"/>
      <c r="AB10" s="332" t="str">
        <f>IF(AND('Mapa final'!$H$50="Muy Alta",'Mapa final'!$L$50="Mayor"),CONCATENATE("R",'Mapa final'!$A$50),"")</f>
        <v/>
      </c>
      <c r="AC10" s="333"/>
      <c r="AD10" s="334" t="str">
        <f>IF(AND('Mapa final'!$H$56="Muy Alta",'Mapa final'!$L$56="Mayor"),CONCATENATE("R",'Mapa final'!$A$56),"")</f>
        <v/>
      </c>
      <c r="AE10" s="334"/>
      <c r="AF10" s="334" t="str">
        <f>IF(AND('Mapa final'!$H$62="Muy Alta",'Mapa final'!$L$62="Mayor"),CONCATENATE("R",'Mapa final'!$A$62),"")</f>
        <v/>
      </c>
      <c r="AG10" s="335"/>
      <c r="AH10" s="323" t="str">
        <f>IF(AND('Mapa final'!$H$50="Muy Alta",'Mapa final'!$L$50="Catastrófico"),CONCATENATE("R",'Mapa final'!$A$50),"")</f>
        <v/>
      </c>
      <c r="AI10" s="324"/>
      <c r="AJ10" s="324" t="str">
        <f>IF(AND('Mapa final'!$H$56="Muy Alta",'Mapa final'!$L$56="Catastrófico"),CONCATENATE("R",'Mapa final'!$A$56),"")</f>
        <v/>
      </c>
      <c r="AK10" s="324"/>
      <c r="AL10" s="324" t="str">
        <f>IF(AND('Mapa final'!$H$62="Muy Alta",'Mapa final'!$L$62="Catastrófico"),CONCATENATE("R",'Mapa final'!$A$62),"")</f>
        <v/>
      </c>
      <c r="AM10" s="325"/>
      <c r="AN10" s="89"/>
      <c r="AO10" s="359"/>
      <c r="AP10" s="360"/>
      <c r="AQ10" s="360"/>
      <c r="AR10" s="360"/>
      <c r="AS10" s="360"/>
      <c r="AT10" s="361"/>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row>
    <row r="11" spans="1:99" ht="15" customHeight="1" x14ac:dyDescent="0.35">
      <c r="A11" s="89"/>
      <c r="B11" s="354"/>
      <c r="C11" s="354"/>
      <c r="D11" s="355"/>
      <c r="E11" s="346"/>
      <c r="F11" s="347"/>
      <c r="G11" s="347"/>
      <c r="H11" s="347"/>
      <c r="I11" s="348"/>
      <c r="J11" s="332"/>
      <c r="K11" s="333"/>
      <c r="L11" s="334"/>
      <c r="M11" s="334"/>
      <c r="N11" s="334"/>
      <c r="O11" s="335"/>
      <c r="P11" s="332"/>
      <c r="Q11" s="333"/>
      <c r="R11" s="334"/>
      <c r="S11" s="334"/>
      <c r="T11" s="334"/>
      <c r="U11" s="335"/>
      <c r="V11" s="332"/>
      <c r="W11" s="333"/>
      <c r="X11" s="334"/>
      <c r="Y11" s="334"/>
      <c r="Z11" s="334"/>
      <c r="AA11" s="335"/>
      <c r="AB11" s="332"/>
      <c r="AC11" s="333"/>
      <c r="AD11" s="334"/>
      <c r="AE11" s="334"/>
      <c r="AF11" s="334"/>
      <c r="AG11" s="335"/>
      <c r="AH11" s="323"/>
      <c r="AI11" s="324"/>
      <c r="AJ11" s="324"/>
      <c r="AK11" s="324"/>
      <c r="AL11" s="324"/>
      <c r="AM11" s="325"/>
      <c r="AN11" s="89"/>
      <c r="AO11" s="359"/>
      <c r="AP11" s="360"/>
      <c r="AQ11" s="360"/>
      <c r="AR11" s="360"/>
      <c r="AS11" s="360"/>
      <c r="AT11" s="361"/>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row>
    <row r="12" spans="1:99" ht="15" customHeight="1" x14ac:dyDescent="0.35">
      <c r="A12" s="89"/>
      <c r="B12" s="354"/>
      <c r="C12" s="354"/>
      <c r="D12" s="355"/>
      <c r="E12" s="346"/>
      <c r="F12" s="347"/>
      <c r="G12" s="347"/>
      <c r="H12" s="347"/>
      <c r="I12" s="348"/>
      <c r="J12" s="332" t="str">
        <f>IF(AND('Mapa final'!$H$68="Muy Alta",'Mapa final'!$L$68="Leve"),CONCATENATE("R",'Mapa final'!$A$68),"")</f>
        <v/>
      </c>
      <c r="K12" s="333"/>
      <c r="L12" s="334" t="str">
        <f>IF(AND('Mapa final'!$H$74="Muy Alta",'Mapa final'!$L$74="Leve"),CONCATENATE("R",'Mapa final'!$A$74),"")</f>
        <v/>
      </c>
      <c r="M12" s="334"/>
      <c r="N12" s="334" t="str">
        <f>IF(AND('Mapa final'!$H$80="Muy Alta",'Mapa final'!$L$80="Leve"),CONCATENATE("R",'Mapa final'!$A$80),"")</f>
        <v/>
      </c>
      <c r="O12" s="335"/>
      <c r="P12" s="332" t="str">
        <f>IF(AND('Mapa final'!$H$68="Muy Alta",'Mapa final'!$L$68="Menor"),CONCATENATE("R",'Mapa final'!$A$68),"")</f>
        <v/>
      </c>
      <c r="Q12" s="333"/>
      <c r="R12" s="334" t="str">
        <f>IF(AND('Mapa final'!$H$74="Muy Alta",'Mapa final'!$L$74="Menor"),CONCATENATE("R",'Mapa final'!$A$74),"")</f>
        <v/>
      </c>
      <c r="S12" s="334"/>
      <c r="T12" s="334" t="str">
        <f>IF(AND('Mapa final'!$H$80="Muy Alta",'Mapa final'!$L$80="Menor"),CONCATENATE("R",'Mapa final'!$A$80),"")</f>
        <v/>
      </c>
      <c r="U12" s="335"/>
      <c r="V12" s="332" t="str">
        <f>IF(AND('Mapa final'!$H$68="Muy Alta",'Mapa final'!$L$68="Moderado"),CONCATENATE("R",'Mapa final'!$A$68),"")</f>
        <v/>
      </c>
      <c r="W12" s="333"/>
      <c r="X12" s="334" t="str">
        <f>IF(AND('Mapa final'!$H$74="Muy Alta",'Mapa final'!$L$74="Moderado"),CONCATENATE("R",'Mapa final'!$A$74),"")</f>
        <v/>
      </c>
      <c r="Y12" s="334"/>
      <c r="Z12" s="334" t="str">
        <f>IF(AND('Mapa final'!$H$80="Muy Alta",'Mapa final'!$L$80="Moderado"),CONCATENATE("R",'Mapa final'!$A$80),"")</f>
        <v/>
      </c>
      <c r="AA12" s="335"/>
      <c r="AB12" s="332" t="str">
        <f>IF(AND('Mapa final'!$H$68="Muy Alta",'Mapa final'!$L$68="Mayor"),CONCATENATE("R",'Mapa final'!$A$68),"")</f>
        <v/>
      </c>
      <c r="AC12" s="333"/>
      <c r="AD12" s="334" t="str">
        <f>IF(AND('Mapa final'!$H$74="Muy Alta",'Mapa final'!$L$74="Mayor"),CONCATENATE("R",'Mapa final'!$A$74),"")</f>
        <v/>
      </c>
      <c r="AE12" s="334"/>
      <c r="AF12" s="334" t="str">
        <f>IF(AND('Mapa final'!$H$80="Muy Alta",'Mapa final'!$L$80="Mayor"),CONCATENATE("R",'Mapa final'!$A$80),"")</f>
        <v/>
      </c>
      <c r="AG12" s="335"/>
      <c r="AH12" s="323" t="str">
        <f>IF(AND('Mapa final'!$H$68="Muy Alta",'Mapa final'!$L$68="Catastrófico"),CONCATENATE("R",'Mapa final'!$A$68),"")</f>
        <v/>
      </c>
      <c r="AI12" s="324"/>
      <c r="AJ12" s="324" t="str">
        <f>IF(AND('Mapa final'!$H$74="Muy Alta",'Mapa final'!$L$74="Catastrófico"),CONCATENATE("R",'Mapa final'!$A$74),"")</f>
        <v/>
      </c>
      <c r="AK12" s="324"/>
      <c r="AL12" s="324" t="str">
        <f>IF(AND('Mapa final'!$H$80="Muy Alta",'Mapa final'!$L$80="Catastrófico"),CONCATENATE("R",'Mapa final'!$A$80),"")</f>
        <v/>
      </c>
      <c r="AM12" s="325"/>
      <c r="AN12" s="89"/>
      <c r="AO12" s="359"/>
      <c r="AP12" s="360"/>
      <c r="AQ12" s="360"/>
      <c r="AR12" s="360"/>
      <c r="AS12" s="360"/>
      <c r="AT12" s="361"/>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row>
    <row r="13" spans="1:99" ht="15.75" customHeight="1" thickBot="1" x14ac:dyDescent="0.4">
      <c r="A13" s="89"/>
      <c r="B13" s="354"/>
      <c r="C13" s="354"/>
      <c r="D13" s="355"/>
      <c r="E13" s="349"/>
      <c r="F13" s="350"/>
      <c r="G13" s="350"/>
      <c r="H13" s="350"/>
      <c r="I13" s="351"/>
      <c r="J13" s="332"/>
      <c r="K13" s="333"/>
      <c r="L13" s="333"/>
      <c r="M13" s="333"/>
      <c r="N13" s="333"/>
      <c r="O13" s="335"/>
      <c r="P13" s="332"/>
      <c r="Q13" s="333"/>
      <c r="R13" s="333"/>
      <c r="S13" s="333"/>
      <c r="T13" s="333"/>
      <c r="U13" s="335"/>
      <c r="V13" s="332"/>
      <c r="W13" s="333"/>
      <c r="X13" s="333"/>
      <c r="Y13" s="333"/>
      <c r="Z13" s="333"/>
      <c r="AA13" s="335"/>
      <c r="AB13" s="332"/>
      <c r="AC13" s="333"/>
      <c r="AD13" s="333"/>
      <c r="AE13" s="333"/>
      <c r="AF13" s="333"/>
      <c r="AG13" s="335"/>
      <c r="AH13" s="326"/>
      <c r="AI13" s="327"/>
      <c r="AJ13" s="327"/>
      <c r="AK13" s="327"/>
      <c r="AL13" s="327"/>
      <c r="AM13" s="328"/>
      <c r="AN13" s="89"/>
      <c r="AO13" s="362"/>
      <c r="AP13" s="363"/>
      <c r="AQ13" s="363"/>
      <c r="AR13" s="363"/>
      <c r="AS13" s="363"/>
      <c r="AT13" s="364"/>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row>
    <row r="14" spans="1:99" ht="15" customHeight="1" x14ac:dyDescent="0.35">
      <c r="A14" s="89"/>
      <c r="B14" s="354"/>
      <c r="C14" s="354"/>
      <c r="D14" s="355"/>
      <c r="E14" s="343" t="s">
        <v>115</v>
      </c>
      <c r="F14" s="344"/>
      <c r="G14" s="344"/>
      <c r="H14" s="344"/>
      <c r="I14" s="344"/>
      <c r="J14" s="320" t="str">
        <f>IF(AND('Mapa final'!$H$14="Alta",'Mapa final'!$L$14="Leve"),CONCATENATE("R",'Mapa final'!$A$14),"")</f>
        <v/>
      </c>
      <c r="K14" s="321"/>
      <c r="L14" s="321" t="str">
        <f>IF(AND('Mapa final'!$H$20="Alta",'Mapa final'!$L$20="Leve"),CONCATENATE("R",'Mapa final'!$A$20),"")</f>
        <v/>
      </c>
      <c r="M14" s="321"/>
      <c r="N14" s="321" t="str">
        <f>IF(AND('Mapa final'!$H$26="Alta",'Mapa final'!$L$26="Leve"),CONCATENATE("R",'Mapa final'!$A$26),"")</f>
        <v/>
      </c>
      <c r="O14" s="322"/>
      <c r="P14" s="320" t="str">
        <f>IF(AND('Mapa final'!$H$14="Alta",'Mapa final'!$L$14="Menor"),CONCATENATE("R",'Mapa final'!$A$14),"")</f>
        <v/>
      </c>
      <c r="Q14" s="321"/>
      <c r="R14" s="321" t="str">
        <f>IF(AND('Mapa final'!$H$20="Alta",'Mapa final'!$L$20="Menor"),CONCATENATE("R",'Mapa final'!$A$20),"")</f>
        <v/>
      </c>
      <c r="S14" s="321"/>
      <c r="T14" s="321" t="str">
        <f>IF(AND('Mapa final'!$H$26="Alta",'Mapa final'!$L$26="Menor"),CONCATENATE("R",'Mapa final'!$A$26),"")</f>
        <v/>
      </c>
      <c r="U14" s="322"/>
      <c r="V14" s="339" t="str">
        <f>IF(AND('Mapa final'!$H$14="Alta",'Mapa final'!$L$14="Moderado"),CONCATENATE("R",'Mapa final'!$A$14),"")</f>
        <v/>
      </c>
      <c r="W14" s="340"/>
      <c r="X14" s="340" t="str">
        <f>IF(AND('Mapa final'!$H$20="Alta",'Mapa final'!$L$20="Moderado"),CONCATENATE("R",'Mapa final'!$A$20),"")</f>
        <v/>
      </c>
      <c r="Y14" s="340"/>
      <c r="Z14" s="340" t="str">
        <f>IF(AND('Mapa final'!$H$26="Alta",'Mapa final'!$L$26="Moderado"),CONCATENATE("R",'Mapa final'!$A$26),"")</f>
        <v/>
      </c>
      <c r="AA14" s="341"/>
      <c r="AB14" s="339" t="str">
        <f>IF(AND('Mapa final'!$H$14="Alta",'Mapa final'!$L$14="Mayor"),CONCATENATE("R",'Mapa final'!$A$14),"")</f>
        <v/>
      </c>
      <c r="AC14" s="340"/>
      <c r="AD14" s="340" t="str">
        <f>IF(AND('Mapa final'!$H$20="Alta",'Mapa final'!$L$20="Mayor"),CONCATENATE("R",'Mapa final'!$A$20),"")</f>
        <v/>
      </c>
      <c r="AE14" s="340"/>
      <c r="AF14" s="340" t="str">
        <f>IF(AND('Mapa final'!$H$26="Alta",'Mapa final'!$L$26="Mayor"),CONCATENATE("R",'Mapa final'!$A$26),"")</f>
        <v/>
      </c>
      <c r="AG14" s="341"/>
      <c r="AH14" s="329" t="str">
        <f>IF(AND('Mapa final'!$H$14="Alta",'Mapa final'!$L$14="Catastrófico"),CONCATENATE("R",'Mapa final'!$A$14),"")</f>
        <v/>
      </c>
      <c r="AI14" s="330"/>
      <c r="AJ14" s="330" t="str">
        <f>IF(AND('Mapa final'!$H$20="Alta",'Mapa final'!$L$20="Catastrófico"),CONCATENATE("R",'Mapa final'!$A$20),"")</f>
        <v/>
      </c>
      <c r="AK14" s="330"/>
      <c r="AL14" s="330" t="str">
        <f>IF(AND('Mapa final'!$H$26="Alta",'Mapa final'!$L$26="Catastrófico"),CONCATENATE("R",'Mapa final'!$A$26),"")</f>
        <v/>
      </c>
      <c r="AM14" s="331"/>
      <c r="AN14" s="89"/>
      <c r="AO14" s="365" t="s">
        <v>80</v>
      </c>
      <c r="AP14" s="366"/>
      <c r="AQ14" s="366"/>
      <c r="AR14" s="366"/>
      <c r="AS14" s="366"/>
      <c r="AT14" s="367"/>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row>
    <row r="15" spans="1:99" ht="15" customHeight="1" x14ac:dyDescent="0.35">
      <c r="A15" s="89"/>
      <c r="B15" s="354"/>
      <c r="C15" s="354"/>
      <c r="D15" s="355"/>
      <c r="E15" s="346"/>
      <c r="F15" s="347"/>
      <c r="G15" s="347"/>
      <c r="H15" s="347"/>
      <c r="I15" s="352"/>
      <c r="J15" s="314"/>
      <c r="K15" s="315"/>
      <c r="L15" s="315"/>
      <c r="M15" s="315"/>
      <c r="N15" s="315"/>
      <c r="O15" s="316"/>
      <c r="P15" s="314"/>
      <c r="Q15" s="315"/>
      <c r="R15" s="315"/>
      <c r="S15" s="315"/>
      <c r="T15" s="315"/>
      <c r="U15" s="316"/>
      <c r="V15" s="332"/>
      <c r="W15" s="333"/>
      <c r="X15" s="333"/>
      <c r="Y15" s="333"/>
      <c r="Z15" s="333"/>
      <c r="AA15" s="335"/>
      <c r="AB15" s="332"/>
      <c r="AC15" s="333"/>
      <c r="AD15" s="333"/>
      <c r="AE15" s="333"/>
      <c r="AF15" s="333"/>
      <c r="AG15" s="335"/>
      <c r="AH15" s="323"/>
      <c r="AI15" s="324"/>
      <c r="AJ15" s="324"/>
      <c r="AK15" s="324"/>
      <c r="AL15" s="324"/>
      <c r="AM15" s="325"/>
      <c r="AN15" s="89"/>
      <c r="AO15" s="368"/>
      <c r="AP15" s="369"/>
      <c r="AQ15" s="369"/>
      <c r="AR15" s="369"/>
      <c r="AS15" s="369"/>
      <c r="AT15" s="370"/>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row>
    <row r="16" spans="1:99" ht="15" customHeight="1" x14ac:dyDescent="0.35">
      <c r="A16" s="89"/>
      <c r="B16" s="354"/>
      <c r="C16" s="354"/>
      <c r="D16" s="355"/>
      <c r="E16" s="346"/>
      <c r="F16" s="347"/>
      <c r="G16" s="347"/>
      <c r="H16" s="347"/>
      <c r="I16" s="352"/>
      <c r="J16" s="314" t="str">
        <f>IF(AND('Mapa final'!$H$32="Alta",'Mapa final'!$L$32="Leve"),CONCATENATE("R",'Mapa final'!$A$32),"")</f>
        <v/>
      </c>
      <c r="K16" s="315"/>
      <c r="L16" s="315" t="str">
        <f>IF(AND('Mapa final'!$H$38="Alta",'Mapa final'!$L$38="Leve"),CONCATENATE("R",'Mapa final'!$A$38),"")</f>
        <v/>
      </c>
      <c r="M16" s="315"/>
      <c r="N16" s="315" t="str">
        <f>IF(AND('Mapa final'!$H$44="Alta",'Mapa final'!$L$44="Leve"),CONCATENATE("R",'Mapa final'!$A$44),"")</f>
        <v/>
      </c>
      <c r="O16" s="316"/>
      <c r="P16" s="314" t="str">
        <f>IF(AND('Mapa final'!$H$32="Alta",'Mapa final'!$L$32="Menor"),CONCATENATE("R",'Mapa final'!$A$32),"")</f>
        <v/>
      </c>
      <c r="Q16" s="315"/>
      <c r="R16" s="315" t="str">
        <f>IF(AND('Mapa final'!$H$38="Alta",'Mapa final'!$L$38="Menor"),CONCATENATE("R",'Mapa final'!$A$38),"")</f>
        <v/>
      </c>
      <c r="S16" s="315"/>
      <c r="T16" s="315" t="str">
        <f>IF(AND('Mapa final'!$H$44="Alta",'Mapa final'!$L$44="Menor"),CONCATENATE("R",'Mapa final'!$A$44),"")</f>
        <v/>
      </c>
      <c r="U16" s="316"/>
      <c r="V16" s="332" t="str">
        <f>IF(AND('Mapa final'!$H$32="Alta",'Mapa final'!$L$32="Moderado"),CONCATENATE("R",'Mapa final'!$A$32),"")</f>
        <v/>
      </c>
      <c r="W16" s="333"/>
      <c r="X16" s="334" t="str">
        <f>IF(AND('Mapa final'!$H$38="Alta",'Mapa final'!$L$38="Moderado"),CONCATENATE("R",'Mapa final'!$A$38),"")</f>
        <v/>
      </c>
      <c r="Y16" s="334"/>
      <c r="Z16" s="334" t="str">
        <f>IF(AND('Mapa final'!$H$44="Alta",'Mapa final'!$L$44="Moderado"),CONCATENATE("R",'Mapa final'!$A$44),"")</f>
        <v/>
      </c>
      <c r="AA16" s="335"/>
      <c r="AB16" s="332" t="str">
        <f>IF(AND('Mapa final'!$H$32="Alta",'Mapa final'!$L$32="Mayor"),CONCATENATE("R",'Mapa final'!$A$32),"")</f>
        <v/>
      </c>
      <c r="AC16" s="333"/>
      <c r="AD16" s="334" t="str">
        <f>IF(AND('Mapa final'!$H$38="Alta",'Mapa final'!$L$38="Mayor"),CONCATENATE("R",'Mapa final'!$A$38),"")</f>
        <v/>
      </c>
      <c r="AE16" s="334"/>
      <c r="AF16" s="334" t="str">
        <f>IF(AND('Mapa final'!$H$44="Alta",'Mapa final'!$L$44="Mayor"),CONCATENATE("R",'Mapa final'!$A$44),"")</f>
        <v/>
      </c>
      <c r="AG16" s="335"/>
      <c r="AH16" s="323" t="str">
        <f>IF(AND('Mapa final'!$H$32="Alta",'Mapa final'!$L$32="Catastrófico"),CONCATENATE("R",'Mapa final'!$A$32),"")</f>
        <v/>
      </c>
      <c r="AI16" s="324"/>
      <c r="AJ16" s="324" t="str">
        <f>IF(AND('Mapa final'!$H$38="Alta",'Mapa final'!$L$38="Catastrófico"),CONCATENATE("R",'Mapa final'!$A$38),"")</f>
        <v/>
      </c>
      <c r="AK16" s="324"/>
      <c r="AL16" s="324" t="str">
        <f>IF(AND('Mapa final'!$H$44="Alta",'Mapa final'!$L$44="Catastrófico"),CONCATENATE("R",'Mapa final'!$A$44),"")</f>
        <v/>
      </c>
      <c r="AM16" s="325"/>
      <c r="AN16" s="89"/>
      <c r="AO16" s="368"/>
      <c r="AP16" s="369"/>
      <c r="AQ16" s="369"/>
      <c r="AR16" s="369"/>
      <c r="AS16" s="369"/>
      <c r="AT16" s="370"/>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row>
    <row r="17" spans="1:80" ht="15" customHeight="1" x14ac:dyDescent="0.35">
      <c r="A17" s="89"/>
      <c r="B17" s="354"/>
      <c r="C17" s="354"/>
      <c r="D17" s="355"/>
      <c r="E17" s="346"/>
      <c r="F17" s="347"/>
      <c r="G17" s="347"/>
      <c r="H17" s="347"/>
      <c r="I17" s="352"/>
      <c r="J17" s="314"/>
      <c r="K17" s="315"/>
      <c r="L17" s="315"/>
      <c r="M17" s="315"/>
      <c r="N17" s="315"/>
      <c r="O17" s="316"/>
      <c r="P17" s="314"/>
      <c r="Q17" s="315"/>
      <c r="R17" s="315"/>
      <c r="S17" s="315"/>
      <c r="T17" s="315"/>
      <c r="U17" s="316"/>
      <c r="V17" s="332"/>
      <c r="W17" s="333"/>
      <c r="X17" s="334"/>
      <c r="Y17" s="334"/>
      <c r="Z17" s="334"/>
      <c r="AA17" s="335"/>
      <c r="AB17" s="332"/>
      <c r="AC17" s="333"/>
      <c r="AD17" s="334"/>
      <c r="AE17" s="334"/>
      <c r="AF17" s="334"/>
      <c r="AG17" s="335"/>
      <c r="AH17" s="323"/>
      <c r="AI17" s="324"/>
      <c r="AJ17" s="324"/>
      <c r="AK17" s="324"/>
      <c r="AL17" s="324"/>
      <c r="AM17" s="325"/>
      <c r="AN17" s="89"/>
      <c r="AO17" s="368"/>
      <c r="AP17" s="369"/>
      <c r="AQ17" s="369"/>
      <c r="AR17" s="369"/>
      <c r="AS17" s="369"/>
      <c r="AT17" s="370"/>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row>
    <row r="18" spans="1:80" ht="15" customHeight="1" x14ac:dyDescent="0.35">
      <c r="A18" s="89"/>
      <c r="B18" s="354"/>
      <c r="C18" s="354"/>
      <c r="D18" s="355"/>
      <c r="E18" s="346"/>
      <c r="F18" s="347"/>
      <c r="G18" s="347"/>
      <c r="H18" s="347"/>
      <c r="I18" s="352"/>
      <c r="J18" s="314" t="str">
        <f>IF(AND('Mapa final'!$H$50="Alta",'Mapa final'!$L$50="Leve"),CONCATENATE("R",'Mapa final'!$A$50),"")</f>
        <v/>
      </c>
      <c r="K18" s="315"/>
      <c r="L18" s="315" t="str">
        <f>IF(AND('Mapa final'!$H$56="Alta",'Mapa final'!$L$56="Leve"),CONCATENATE("R",'Mapa final'!$A$56),"")</f>
        <v/>
      </c>
      <c r="M18" s="315"/>
      <c r="N18" s="315" t="str">
        <f>IF(AND('Mapa final'!$H$62="Alta",'Mapa final'!$L$62="Leve"),CONCATENATE("R",'Mapa final'!$A$62),"")</f>
        <v/>
      </c>
      <c r="O18" s="316"/>
      <c r="P18" s="314" t="str">
        <f>IF(AND('Mapa final'!$H$50="Alta",'Mapa final'!$L$50="Menor"),CONCATENATE("R",'Mapa final'!$A$50),"")</f>
        <v/>
      </c>
      <c r="Q18" s="315"/>
      <c r="R18" s="315" t="str">
        <f>IF(AND('Mapa final'!$H$56="Alta",'Mapa final'!$L$56="Menor"),CONCATENATE("R",'Mapa final'!$A$56),"")</f>
        <v/>
      </c>
      <c r="S18" s="315"/>
      <c r="T18" s="315" t="str">
        <f>IF(AND('Mapa final'!$H$62="Alta",'Mapa final'!$L$62="Menor"),CONCATENATE("R",'Mapa final'!$A$62),"")</f>
        <v/>
      </c>
      <c r="U18" s="316"/>
      <c r="V18" s="332" t="str">
        <f>IF(AND('Mapa final'!$H$50="Alta",'Mapa final'!$L$50="Moderado"),CONCATENATE("R",'Mapa final'!$A$50),"")</f>
        <v/>
      </c>
      <c r="W18" s="333"/>
      <c r="X18" s="334" t="str">
        <f>IF(AND('Mapa final'!$H$56="Alta",'Mapa final'!$L$56="Moderado"),CONCATENATE("R",'Mapa final'!$A$56),"")</f>
        <v/>
      </c>
      <c r="Y18" s="334"/>
      <c r="Z18" s="334" t="str">
        <f>IF(AND('Mapa final'!$H$62="Alta",'Mapa final'!$L$62="Moderado"),CONCATENATE("R",'Mapa final'!$A$62),"")</f>
        <v/>
      </c>
      <c r="AA18" s="335"/>
      <c r="AB18" s="332" t="str">
        <f>IF(AND('Mapa final'!$H$50="Alta",'Mapa final'!$L$50="Mayor"),CONCATENATE("R",'Mapa final'!$A$50),"")</f>
        <v/>
      </c>
      <c r="AC18" s="333"/>
      <c r="AD18" s="334" t="str">
        <f>IF(AND('Mapa final'!$H$56="Alta",'Mapa final'!$L$56="Mayor"),CONCATENATE("R",'Mapa final'!$A$56),"")</f>
        <v/>
      </c>
      <c r="AE18" s="334"/>
      <c r="AF18" s="334" t="str">
        <f>IF(AND('Mapa final'!$H$62="Alta",'Mapa final'!$L$62="Mayor"),CONCATENATE("R",'Mapa final'!$A$62),"")</f>
        <v/>
      </c>
      <c r="AG18" s="335"/>
      <c r="AH18" s="323" t="str">
        <f>IF(AND('Mapa final'!$H$50="Alta",'Mapa final'!$L$50="Catastrófico"),CONCATENATE("R",'Mapa final'!$A$50),"")</f>
        <v/>
      </c>
      <c r="AI18" s="324"/>
      <c r="AJ18" s="324" t="str">
        <f>IF(AND('Mapa final'!$H$56="Alta",'Mapa final'!$L$56="Catastrófico"),CONCATENATE("R",'Mapa final'!$A$56),"")</f>
        <v/>
      </c>
      <c r="AK18" s="324"/>
      <c r="AL18" s="324" t="str">
        <f>IF(AND('Mapa final'!$H$62="Alta",'Mapa final'!$L$62="Catastrófico"),CONCATENATE("R",'Mapa final'!$A$62),"")</f>
        <v/>
      </c>
      <c r="AM18" s="325"/>
      <c r="AN18" s="89"/>
      <c r="AO18" s="368"/>
      <c r="AP18" s="369"/>
      <c r="AQ18" s="369"/>
      <c r="AR18" s="369"/>
      <c r="AS18" s="369"/>
      <c r="AT18" s="370"/>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row>
    <row r="19" spans="1:80" ht="15" customHeight="1" x14ac:dyDescent="0.35">
      <c r="A19" s="89"/>
      <c r="B19" s="354"/>
      <c r="C19" s="354"/>
      <c r="D19" s="355"/>
      <c r="E19" s="346"/>
      <c r="F19" s="347"/>
      <c r="G19" s="347"/>
      <c r="H19" s="347"/>
      <c r="I19" s="352"/>
      <c r="J19" s="314"/>
      <c r="K19" s="315"/>
      <c r="L19" s="315"/>
      <c r="M19" s="315"/>
      <c r="N19" s="315"/>
      <c r="O19" s="316"/>
      <c r="P19" s="314"/>
      <c r="Q19" s="315"/>
      <c r="R19" s="315"/>
      <c r="S19" s="315"/>
      <c r="T19" s="315"/>
      <c r="U19" s="316"/>
      <c r="V19" s="332"/>
      <c r="W19" s="333"/>
      <c r="X19" s="334"/>
      <c r="Y19" s="334"/>
      <c r="Z19" s="334"/>
      <c r="AA19" s="335"/>
      <c r="AB19" s="332"/>
      <c r="AC19" s="333"/>
      <c r="AD19" s="334"/>
      <c r="AE19" s="334"/>
      <c r="AF19" s="334"/>
      <c r="AG19" s="335"/>
      <c r="AH19" s="323"/>
      <c r="AI19" s="324"/>
      <c r="AJ19" s="324"/>
      <c r="AK19" s="324"/>
      <c r="AL19" s="324"/>
      <c r="AM19" s="325"/>
      <c r="AN19" s="89"/>
      <c r="AO19" s="368"/>
      <c r="AP19" s="369"/>
      <c r="AQ19" s="369"/>
      <c r="AR19" s="369"/>
      <c r="AS19" s="369"/>
      <c r="AT19" s="370"/>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row>
    <row r="20" spans="1:80" ht="15" customHeight="1" x14ac:dyDescent="0.35">
      <c r="A20" s="89"/>
      <c r="B20" s="354"/>
      <c r="C20" s="354"/>
      <c r="D20" s="355"/>
      <c r="E20" s="346"/>
      <c r="F20" s="347"/>
      <c r="G20" s="347"/>
      <c r="H20" s="347"/>
      <c r="I20" s="352"/>
      <c r="J20" s="314" t="str">
        <f>IF(AND('Mapa final'!$H$68="Alta",'Mapa final'!$L$68="Leve"),CONCATENATE("R",'Mapa final'!$A$68),"")</f>
        <v/>
      </c>
      <c r="K20" s="315"/>
      <c r="L20" s="315" t="str">
        <f>IF(AND('Mapa final'!$H$74="Alta",'Mapa final'!$L$74="Leve"),CONCATENATE("R",'Mapa final'!$A$74),"")</f>
        <v/>
      </c>
      <c r="M20" s="315"/>
      <c r="N20" s="315" t="str">
        <f>IF(AND('Mapa final'!$H$80="Alta",'Mapa final'!$L$80="Leve"),CONCATENATE("R",'Mapa final'!$A$80),"")</f>
        <v/>
      </c>
      <c r="O20" s="316"/>
      <c r="P20" s="314" t="str">
        <f>IF(AND('Mapa final'!$H$68="Alta",'Mapa final'!$L$68="Menor"),CONCATENATE("R",'Mapa final'!$A$68),"")</f>
        <v/>
      </c>
      <c r="Q20" s="315"/>
      <c r="R20" s="315" t="str">
        <f>IF(AND('Mapa final'!$H$74="Alta",'Mapa final'!$L$74="Menor"),CONCATENATE("R",'Mapa final'!$A$74),"")</f>
        <v/>
      </c>
      <c r="S20" s="315"/>
      <c r="T20" s="315" t="str">
        <f>IF(AND('Mapa final'!$H$80="Alta",'Mapa final'!$L$80="Menor"),CONCATENATE("R",'Mapa final'!$A$80),"")</f>
        <v/>
      </c>
      <c r="U20" s="316"/>
      <c r="V20" s="332" t="str">
        <f>IF(AND('Mapa final'!$H$68="Alta",'Mapa final'!$L$68="Moderado"),CONCATENATE("R",'Mapa final'!$A$68),"")</f>
        <v/>
      </c>
      <c r="W20" s="333"/>
      <c r="X20" s="334" t="str">
        <f>IF(AND('Mapa final'!$H$74="Alta",'Mapa final'!$L$74="Moderado"),CONCATENATE("R",'Mapa final'!$A$74),"")</f>
        <v/>
      </c>
      <c r="Y20" s="334"/>
      <c r="Z20" s="334" t="str">
        <f>IF(AND('Mapa final'!$H$80="Alta",'Mapa final'!$L$80="Moderado"),CONCATENATE("R",'Mapa final'!$A$80),"")</f>
        <v/>
      </c>
      <c r="AA20" s="335"/>
      <c r="AB20" s="332" t="str">
        <f>IF(AND('Mapa final'!$H$68="Alta",'Mapa final'!$L$68="Mayor"),CONCATENATE("R",'Mapa final'!$A$68),"")</f>
        <v/>
      </c>
      <c r="AC20" s="333"/>
      <c r="AD20" s="334" t="str">
        <f>IF(AND('Mapa final'!$H$74="Alta",'Mapa final'!$L$74="Mayor"),CONCATENATE("R",'Mapa final'!$A$74),"")</f>
        <v/>
      </c>
      <c r="AE20" s="334"/>
      <c r="AF20" s="334" t="str">
        <f>IF(AND('Mapa final'!$H$80="Alta",'Mapa final'!$L$80="Mayor"),CONCATENATE("R",'Mapa final'!$A$80),"")</f>
        <v/>
      </c>
      <c r="AG20" s="335"/>
      <c r="AH20" s="323" t="str">
        <f>IF(AND('Mapa final'!$H$68="Alta",'Mapa final'!$L$68="Catastrófico"),CONCATENATE("R",'Mapa final'!$A$68),"")</f>
        <v/>
      </c>
      <c r="AI20" s="324"/>
      <c r="AJ20" s="324" t="str">
        <f>IF(AND('Mapa final'!$H$74="Alta",'Mapa final'!$L$74="Catastrófico"),CONCATENATE("R",'Mapa final'!$A$74),"")</f>
        <v/>
      </c>
      <c r="AK20" s="324"/>
      <c r="AL20" s="324" t="str">
        <f>IF(AND('Mapa final'!$H$80="Alta",'Mapa final'!$L$80="Catastrófico"),CONCATENATE("R",'Mapa final'!$A$80),"")</f>
        <v/>
      </c>
      <c r="AM20" s="325"/>
      <c r="AN20" s="89"/>
      <c r="AO20" s="368"/>
      <c r="AP20" s="369"/>
      <c r="AQ20" s="369"/>
      <c r="AR20" s="369"/>
      <c r="AS20" s="369"/>
      <c r="AT20" s="370"/>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row>
    <row r="21" spans="1:80" ht="15.75" customHeight="1" thickBot="1" x14ac:dyDescent="0.4">
      <c r="A21" s="89"/>
      <c r="B21" s="354"/>
      <c r="C21" s="354"/>
      <c r="D21" s="355"/>
      <c r="E21" s="349"/>
      <c r="F21" s="350"/>
      <c r="G21" s="350"/>
      <c r="H21" s="350"/>
      <c r="I21" s="350"/>
      <c r="J21" s="317"/>
      <c r="K21" s="318"/>
      <c r="L21" s="318"/>
      <c r="M21" s="318"/>
      <c r="N21" s="318"/>
      <c r="O21" s="319"/>
      <c r="P21" s="317"/>
      <c r="Q21" s="318"/>
      <c r="R21" s="318"/>
      <c r="S21" s="318"/>
      <c r="T21" s="318"/>
      <c r="U21" s="319"/>
      <c r="V21" s="336"/>
      <c r="W21" s="337"/>
      <c r="X21" s="337"/>
      <c r="Y21" s="337"/>
      <c r="Z21" s="337"/>
      <c r="AA21" s="338"/>
      <c r="AB21" s="336"/>
      <c r="AC21" s="337"/>
      <c r="AD21" s="337"/>
      <c r="AE21" s="337"/>
      <c r="AF21" s="337"/>
      <c r="AG21" s="338"/>
      <c r="AH21" s="326"/>
      <c r="AI21" s="327"/>
      <c r="AJ21" s="327"/>
      <c r="AK21" s="327"/>
      <c r="AL21" s="327"/>
      <c r="AM21" s="328"/>
      <c r="AN21" s="89"/>
      <c r="AO21" s="371"/>
      <c r="AP21" s="372"/>
      <c r="AQ21" s="372"/>
      <c r="AR21" s="372"/>
      <c r="AS21" s="372"/>
      <c r="AT21" s="373"/>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row>
    <row r="22" spans="1:80" x14ac:dyDescent="0.35">
      <c r="A22" s="89"/>
      <c r="B22" s="354"/>
      <c r="C22" s="354"/>
      <c r="D22" s="355"/>
      <c r="E22" s="343" t="s">
        <v>117</v>
      </c>
      <c r="F22" s="344"/>
      <c r="G22" s="344"/>
      <c r="H22" s="344"/>
      <c r="I22" s="345"/>
      <c r="J22" s="320" t="str">
        <f>IF(AND('Mapa final'!$H$14="Media",'Mapa final'!$L$14="Leve"),CONCATENATE("R",'Mapa final'!$A$14),"")</f>
        <v/>
      </c>
      <c r="K22" s="321"/>
      <c r="L22" s="321" t="str">
        <f>IF(AND('Mapa final'!$H$20="Media",'Mapa final'!$L$20="Leve"),CONCATENATE("R",'Mapa final'!$A$20),"")</f>
        <v/>
      </c>
      <c r="M22" s="321"/>
      <c r="N22" s="321" t="str">
        <f>IF(AND('Mapa final'!$H$26="Media",'Mapa final'!$L$26="Leve"),CONCATENATE("R",'Mapa final'!$A$26),"")</f>
        <v/>
      </c>
      <c r="O22" s="322"/>
      <c r="P22" s="320" t="str">
        <f>IF(AND('Mapa final'!$H$14="Media",'Mapa final'!$L$14="Menor"),CONCATENATE("R",'Mapa final'!$A$14),"")</f>
        <v/>
      </c>
      <c r="Q22" s="321"/>
      <c r="R22" s="321" t="str">
        <f>IF(AND('Mapa final'!$H$20="Media",'Mapa final'!$L$20="Menor"),CONCATENATE("R",'Mapa final'!$A$20),"")</f>
        <v/>
      </c>
      <c r="S22" s="321"/>
      <c r="T22" s="321" t="str">
        <f>IF(AND('Mapa final'!$H$26="Media",'Mapa final'!$L$26="Menor"),CONCATENATE("R",'Mapa final'!$A$26),"")</f>
        <v/>
      </c>
      <c r="U22" s="322"/>
      <c r="V22" s="320" t="str">
        <f>IF(AND('Mapa final'!$H$14="Media",'Mapa final'!$L$14="Moderado"),CONCATENATE("R",'Mapa final'!$A$14),"")</f>
        <v/>
      </c>
      <c r="W22" s="321"/>
      <c r="X22" s="321" t="str">
        <f>IF(AND('Mapa final'!$H$20="Media",'Mapa final'!$L$20="Moderado"),CONCATENATE("R",'Mapa final'!$A$20),"")</f>
        <v/>
      </c>
      <c r="Y22" s="321"/>
      <c r="Z22" s="321" t="str">
        <f>IF(AND('Mapa final'!$H$26="Media",'Mapa final'!$L$26="Moderado"),CONCATENATE("R",'Mapa final'!$A$26),"")</f>
        <v/>
      </c>
      <c r="AA22" s="322"/>
      <c r="AB22" s="339" t="str">
        <f>IF(AND('Mapa final'!$H$14="Media",'Mapa final'!$L$14="Mayor"),CONCATENATE("R",'Mapa final'!$A$14),"")</f>
        <v/>
      </c>
      <c r="AC22" s="340"/>
      <c r="AD22" s="340" t="str">
        <f>IF(AND('Mapa final'!$H$20="Media",'Mapa final'!$L$20="Mayor"),CONCATENATE("R",'Mapa final'!$A$20),"")</f>
        <v/>
      </c>
      <c r="AE22" s="340"/>
      <c r="AF22" s="340" t="str">
        <f>IF(AND('Mapa final'!$H$26="Media",'Mapa final'!$L$26="Mayor"),CONCATENATE("R",'Mapa final'!$A$26),"")</f>
        <v/>
      </c>
      <c r="AG22" s="341"/>
      <c r="AH22" s="329" t="str">
        <f>IF(AND('Mapa final'!$H$14="Media",'Mapa final'!$L$14="Catastrófico"),CONCATENATE("R",'Mapa final'!$A$14),"")</f>
        <v/>
      </c>
      <c r="AI22" s="330"/>
      <c r="AJ22" s="330" t="str">
        <f>IF(AND('Mapa final'!$H$20="Media",'Mapa final'!$L$20="Catastrófico"),CONCATENATE("R",'Mapa final'!$A$20),"")</f>
        <v/>
      </c>
      <c r="AK22" s="330"/>
      <c r="AL22" s="330" t="str">
        <f>IF(AND('Mapa final'!$H$26="Media",'Mapa final'!$L$26="Catastrófico"),CONCATENATE("R",'Mapa final'!$A$26),"")</f>
        <v/>
      </c>
      <c r="AM22" s="331"/>
      <c r="AN22" s="89"/>
      <c r="AO22" s="374" t="s">
        <v>81</v>
      </c>
      <c r="AP22" s="375"/>
      <c r="AQ22" s="375"/>
      <c r="AR22" s="375"/>
      <c r="AS22" s="375"/>
      <c r="AT22" s="376"/>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row>
    <row r="23" spans="1:80" x14ac:dyDescent="0.35">
      <c r="A23" s="89"/>
      <c r="B23" s="354"/>
      <c r="C23" s="354"/>
      <c r="D23" s="355"/>
      <c r="E23" s="346"/>
      <c r="F23" s="347"/>
      <c r="G23" s="347"/>
      <c r="H23" s="347"/>
      <c r="I23" s="348"/>
      <c r="J23" s="314"/>
      <c r="K23" s="315"/>
      <c r="L23" s="315"/>
      <c r="M23" s="315"/>
      <c r="N23" s="315"/>
      <c r="O23" s="316"/>
      <c r="P23" s="314"/>
      <c r="Q23" s="315"/>
      <c r="R23" s="315"/>
      <c r="S23" s="315"/>
      <c r="T23" s="315"/>
      <c r="U23" s="316"/>
      <c r="V23" s="314"/>
      <c r="W23" s="315"/>
      <c r="X23" s="315"/>
      <c r="Y23" s="315"/>
      <c r="Z23" s="315"/>
      <c r="AA23" s="316"/>
      <c r="AB23" s="332"/>
      <c r="AC23" s="333"/>
      <c r="AD23" s="333"/>
      <c r="AE23" s="333"/>
      <c r="AF23" s="333"/>
      <c r="AG23" s="335"/>
      <c r="AH23" s="323"/>
      <c r="AI23" s="324"/>
      <c r="AJ23" s="324"/>
      <c r="AK23" s="324"/>
      <c r="AL23" s="324"/>
      <c r="AM23" s="325"/>
      <c r="AN23" s="89"/>
      <c r="AO23" s="377"/>
      <c r="AP23" s="378"/>
      <c r="AQ23" s="378"/>
      <c r="AR23" s="378"/>
      <c r="AS23" s="378"/>
      <c r="AT23" s="37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row>
    <row r="24" spans="1:80" x14ac:dyDescent="0.35">
      <c r="A24" s="89"/>
      <c r="B24" s="354"/>
      <c r="C24" s="354"/>
      <c r="D24" s="355"/>
      <c r="E24" s="346"/>
      <c r="F24" s="347"/>
      <c r="G24" s="347"/>
      <c r="H24" s="347"/>
      <c r="I24" s="348"/>
      <c r="J24" s="314" t="str">
        <f>IF(AND('Mapa final'!$H$32="Media",'Mapa final'!$L$32="Leve"),CONCATENATE("R",'Mapa final'!$A$32),"")</f>
        <v/>
      </c>
      <c r="K24" s="315"/>
      <c r="L24" s="315" t="str">
        <f>IF(AND('Mapa final'!$H$38="Media",'Mapa final'!$L$38="Leve"),CONCATENATE("R",'Mapa final'!$A$38),"")</f>
        <v/>
      </c>
      <c r="M24" s="315"/>
      <c r="N24" s="315" t="str">
        <f>IF(AND('Mapa final'!$H$44="Media",'Mapa final'!$L$44="Leve"),CONCATENATE("R",'Mapa final'!$A$44),"")</f>
        <v/>
      </c>
      <c r="O24" s="316"/>
      <c r="P24" s="314" t="str">
        <f>IF(AND('Mapa final'!$H$32="Media",'Mapa final'!$L$32="Menor"),CONCATENATE("R",'Mapa final'!$A$32),"")</f>
        <v/>
      </c>
      <c r="Q24" s="315"/>
      <c r="R24" s="315" t="str">
        <f>IF(AND('Mapa final'!$H$38="Media",'Mapa final'!$L$38="Menor"),CONCATENATE("R",'Mapa final'!$A$38),"")</f>
        <v/>
      </c>
      <c r="S24" s="315"/>
      <c r="T24" s="315" t="str">
        <f>IF(AND('Mapa final'!$H$44="Media",'Mapa final'!$L$44="Menor"),CONCATENATE("R",'Mapa final'!$A$44),"")</f>
        <v/>
      </c>
      <c r="U24" s="316"/>
      <c r="V24" s="314" t="str">
        <f>IF(AND('Mapa final'!$H$32="Media",'Mapa final'!$L$32="Moderado"),CONCATENATE("R",'Mapa final'!$A$32),"")</f>
        <v/>
      </c>
      <c r="W24" s="315"/>
      <c r="X24" s="315" t="str">
        <f>IF(AND('Mapa final'!$H$38="Media",'Mapa final'!$L$38="Moderado"),CONCATENATE("R",'Mapa final'!$A$38),"")</f>
        <v/>
      </c>
      <c r="Y24" s="315"/>
      <c r="Z24" s="315" t="str">
        <f>IF(AND('Mapa final'!$H$44="Media",'Mapa final'!$L$44="Moderado"),CONCATENATE("R",'Mapa final'!$A$44),"")</f>
        <v/>
      </c>
      <c r="AA24" s="316"/>
      <c r="AB24" s="332" t="str">
        <f>IF(AND('Mapa final'!$H$32="Media",'Mapa final'!$L$32="Mayor"),CONCATENATE("R",'Mapa final'!$A$32),"")</f>
        <v/>
      </c>
      <c r="AC24" s="333"/>
      <c r="AD24" s="334" t="str">
        <f>IF(AND('Mapa final'!$H$38="Media",'Mapa final'!$L$38="Mayor"),CONCATENATE("R",'Mapa final'!$A$38),"")</f>
        <v/>
      </c>
      <c r="AE24" s="334"/>
      <c r="AF24" s="334" t="str">
        <f>IF(AND('Mapa final'!$H$44="Media",'Mapa final'!$L$44="Mayor"),CONCATENATE("R",'Mapa final'!$A$44),"")</f>
        <v/>
      </c>
      <c r="AG24" s="335"/>
      <c r="AH24" s="323" t="str">
        <f>IF(AND('Mapa final'!$H$32="Media",'Mapa final'!$L$32="Catastrófico"),CONCATENATE("R",'Mapa final'!$A$32),"")</f>
        <v/>
      </c>
      <c r="AI24" s="324"/>
      <c r="AJ24" s="324" t="str">
        <f>IF(AND('Mapa final'!$H$38="Media",'Mapa final'!$L$38="Catastrófico"),CONCATENATE("R",'Mapa final'!$A$38),"")</f>
        <v/>
      </c>
      <c r="AK24" s="324"/>
      <c r="AL24" s="324" t="str">
        <f>IF(AND('Mapa final'!$H$44="Media",'Mapa final'!$L$44="Catastrófico"),CONCATENATE("R",'Mapa final'!$A$44),"")</f>
        <v/>
      </c>
      <c r="AM24" s="325"/>
      <c r="AN24" s="89"/>
      <c r="AO24" s="377"/>
      <c r="AP24" s="378"/>
      <c r="AQ24" s="378"/>
      <c r="AR24" s="378"/>
      <c r="AS24" s="378"/>
      <c r="AT24" s="37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row>
    <row r="25" spans="1:80" x14ac:dyDescent="0.35">
      <c r="A25" s="89"/>
      <c r="B25" s="354"/>
      <c r="C25" s="354"/>
      <c r="D25" s="355"/>
      <c r="E25" s="346"/>
      <c r="F25" s="347"/>
      <c r="G25" s="347"/>
      <c r="H25" s="347"/>
      <c r="I25" s="348"/>
      <c r="J25" s="314"/>
      <c r="K25" s="315"/>
      <c r="L25" s="315"/>
      <c r="M25" s="315"/>
      <c r="N25" s="315"/>
      <c r="O25" s="316"/>
      <c r="P25" s="314"/>
      <c r="Q25" s="315"/>
      <c r="R25" s="315"/>
      <c r="S25" s="315"/>
      <c r="T25" s="315"/>
      <c r="U25" s="316"/>
      <c r="V25" s="314"/>
      <c r="W25" s="315"/>
      <c r="X25" s="315"/>
      <c r="Y25" s="315"/>
      <c r="Z25" s="315"/>
      <c r="AA25" s="316"/>
      <c r="AB25" s="332"/>
      <c r="AC25" s="333"/>
      <c r="AD25" s="334"/>
      <c r="AE25" s="334"/>
      <c r="AF25" s="334"/>
      <c r="AG25" s="335"/>
      <c r="AH25" s="323"/>
      <c r="AI25" s="324"/>
      <c r="AJ25" s="324"/>
      <c r="AK25" s="324"/>
      <c r="AL25" s="324"/>
      <c r="AM25" s="325"/>
      <c r="AN25" s="89"/>
      <c r="AO25" s="377"/>
      <c r="AP25" s="378"/>
      <c r="AQ25" s="378"/>
      <c r="AR25" s="378"/>
      <c r="AS25" s="378"/>
      <c r="AT25" s="37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row>
    <row r="26" spans="1:80" x14ac:dyDescent="0.35">
      <c r="A26" s="89"/>
      <c r="B26" s="354"/>
      <c r="C26" s="354"/>
      <c r="D26" s="355"/>
      <c r="E26" s="346"/>
      <c r="F26" s="347"/>
      <c r="G26" s="347"/>
      <c r="H26" s="347"/>
      <c r="I26" s="348"/>
      <c r="J26" s="314" t="str">
        <f>IF(AND('Mapa final'!$H$50="Media",'Mapa final'!$L$50="Leve"),CONCATENATE("R",'Mapa final'!$A$50),"")</f>
        <v/>
      </c>
      <c r="K26" s="315"/>
      <c r="L26" s="315" t="str">
        <f>IF(AND('Mapa final'!$H$56="Media",'Mapa final'!$L$56="Leve"),CONCATENATE("R",'Mapa final'!$A$56),"")</f>
        <v/>
      </c>
      <c r="M26" s="315"/>
      <c r="N26" s="315" t="str">
        <f>IF(AND('Mapa final'!$H$62="Media",'Mapa final'!$L$62="Leve"),CONCATENATE("R",'Mapa final'!$A$62),"")</f>
        <v/>
      </c>
      <c r="O26" s="316"/>
      <c r="P26" s="314" t="str">
        <f>IF(AND('Mapa final'!$H$50="Media",'Mapa final'!$L$50="Menor"),CONCATENATE("R",'Mapa final'!$A$50),"")</f>
        <v/>
      </c>
      <c r="Q26" s="315"/>
      <c r="R26" s="315" t="str">
        <f>IF(AND('Mapa final'!$H$56="Media",'Mapa final'!$L$56="Menor"),CONCATENATE("R",'Mapa final'!$A$56),"")</f>
        <v/>
      </c>
      <c r="S26" s="315"/>
      <c r="T26" s="315" t="str">
        <f>IF(AND('Mapa final'!$H$62="Media",'Mapa final'!$L$62="Menor"),CONCATENATE("R",'Mapa final'!$A$62),"")</f>
        <v/>
      </c>
      <c r="U26" s="316"/>
      <c r="V26" s="314" t="str">
        <f>IF(AND('Mapa final'!$H$50="Media",'Mapa final'!$L$50="Moderado"),CONCATENATE("R",'Mapa final'!$A$50),"")</f>
        <v/>
      </c>
      <c r="W26" s="315"/>
      <c r="X26" s="315" t="str">
        <f>IF(AND('Mapa final'!$H$56="Media",'Mapa final'!$L$56="Moderado"),CONCATENATE("R",'Mapa final'!$A$56),"")</f>
        <v/>
      </c>
      <c r="Y26" s="315"/>
      <c r="Z26" s="315" t="str">
        <f>IF(AND('Mapa final'!$H$62="Media",'Mapa final'!$L$62="Moderado"),CONCATENATE("R",'Mapa final'!$A$62),"")</f>
        <v/>
      </c>
      <c r="AA26" s="316"/>
      <c r="AB26" s="332" t="str">
        <f>IF(AND('Mapa final'!$H$50="Media",'Mapa final'!$L$50="Mayor"),CONCATENATE("R",'Mapa final'!$A$50),"")</f>
        <v/>
      </c>
      <c r="AC26" s="333"/>
      <c r="AD26" s="334" t="str">
        <f>IF(AND('Mapa final'!$H$56="Media",'Mapa final'!$L$56="Mayor"),CONCATENATE("R",'Mapa final'!$A$56),"")</f>
        <v/>
      </c>
      <c r="AE26" s="334"/>
      <c r="AF26" s="334" t="str">
        <f>IF(AND('Mapa final'!$H$62="Media",'Mapa final'!$L$62="Mayor"),CONCATENATE("R",'Mapa final'!$A$62),"")</f>
        <v/>
      </c>
      <c r="AG26" s="335"/>
      <c r="AH26" s="323" t="str">
        <f>IF(AND('Mapa final'!$H$50="Media",'Mapa final'!$L$50="Catastrófico"),CONCATENATE("R",'Mapa final'!$A$50),"")</f>
        <v/>
      </c>
      <c r="AI26" s="324"/>
      <c r="AJ26" s="324" t="str">
        <f>IF(AND('Mapa final'!$H$56="Media",'Mapa final'!$L$56="Catastrófico"),CONCATENATE("R",'Mapa final'!$A$56),"")</f>
        <v/>
      </c>
      <c r="AK26" s="324"/>
      <c r="AL26" s="324" t="str">
        <f>IF(AND('Mapa final'!$H$62="Media",'Mapa final'!$L$62="Catastrófico"),CONCATENATE("R",'Mapa final'!$A$62),"")</f>
        <v/>
      </c>
      <c r="AM26" s="325"/>
      <c r="AN26" s="89"/>
      <c r="AO26" s="377"/>
      <c r="AP26" s="378"/>
      <c r="AQ26" s="378"/>
      <c r="AR26" s="378"/>
      <c r="AS26" s="378"/>
      <c r="AT26" s="37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row>
    <row r="27" spans="1:80" x14ac:dyDescent="0.35">
      <c r="A27" s="89"/>
      <c r="B27" s="354"/>
      <c r="C27" s="354"/>
      <c r="D27" s="355"/>
      <c r="E27" s="346"/>
      <c r="F27" s="347"/>
      <c r="G27" s="347"/>
      <c r="H27" s="347"/>
      <c r="I27" s="348"/>
      <c r="J27" s="314"/>
      <c r="K27" s="315"/>
      <c r="L27" s="315"/>
      <c r="M27" s="315"/>
      <c r="N27" s="315"/>
      <c r="O27" s="316"/>
      <c r="P27" s="314"/>
      <c r="Q27" s="315"/>
      <c r="R27" s="315"/>
      <c r="S27" s="315"/>
      <c r="T27" s="315"/>
      <c r="U27" s="316"/>
      <c r="V27" s="314"/>
      <c r="W27" s="315"/>
      <c r="X27" s="315"/>
      <c r="Y27" s="315"/>
      <c r="Z27" s="315"/>
      <c r="AA27" s="316"/>
      <c r="AB27" s="332"/>
      <c r="AC27" s="333"/>
      <c r="AD27" s="334"/>
      <c r="AE27" s="334"/>
      <c r="AF27" s="334"/>
      <c r="AG27" s="335"/>
      <c r="AH27" s="323"/>
      <c r="AI27" s="324"/>
      <c r="AJ27" s="324"/>
      <c r="AK27" s="324"/>
      <c r="AL27" s="324"/>
      <c r="AM27" s="325"/>
      <c r="AN27" s="89"/>
      <c r="AO27" s="377"/>
      <c r="AP27" s="378"/>
      <c r="AQ27" s="378"/>
      <c r="AR27" s="378"/>
      <c r="AS27" s="378"/>
      <c r="AT27" s="37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row>
    <row r="28" spans="1:80" x14ac:dyDescent="0.35">
      <c r="A28" s="89"/>
      <c r="B28" s="354"/>
      <c r="C28" s="354"/>
      <c r="D28" s="355"/>
      <c r="E28" s="346"/>
      <c r="F28" s="347"/>
      <c r="G28" s="347"/>
      <c r="H28" s="347"/>
      <c r="I28" s="348"/>
      <c r="J28" s="314" t="str">
        <f>IF(AND('Mapa final'!$H$68="Media",'Mapa final'!$L$68="Leve"),CONCATENATE("R",'Mapa final'!$A$68),"")</f>
        <v/>
      </c>
      <c r="K28" s="315"/>
      <c r="L28" s="315" t="str">
        <f>IF(AND('Mapa final'!$H$74="Media",'Mapa final'!$L$74="Leve"),CONCATENATE("R",'Mapa final'!$A$74),"")</f>
        <v/>
      </c>
      <c r="M28" s="315"/>
      <c r="N28" s="315" t="str">
        <f>IF(AND('Mapa final'!$H$80="Media",'Mapa final'!$L$80="Leve"),CONCATENATE("R",'Mapa final'!$A$80),"")</f>
        <v/>
      </c>
      <c r="O28" s="316"/>
      <c r="P28" s="314" t="str">
        <f>IF(AND('Mapa final'!$H$68="Media",'Mapa final'!$L$68="Menor"),CONCATENATE("R",'Mapa final'!$A$68),"")</f>
        <v/>
      </c>
      <c r="Q28" s="315"/>
      <c r="R28" s="315" t="str">
        <f>IF(AND('Mapa final'!$H$74="Media",'Mapa final'!$L$74="Menor"),CONCATENATE("R",'Mapa final'!$A$74),"")</f>
        <v/>
      </c>
      <c r="S28" s="315"/>
      <c r="T28" s="315" t="str">
        <f>IF(AND('Mapa final'!$H$80="Media",'Mapa final'!$L$80="Menor"),CONCATENATE("R",'Mapa final'!$A$80),"")</f>
        <v/>
      </c>
      <c r="U28" s="316"/>
      <c r="V28" s="314" t="str">
        <f>IF(AND('Mapa final'!$H$68="Media",'Mapa final'!$L$68="Moderado"),CONCATENATE("R",'Mapa final'!$A$68),"")</f>
        <v/>
      </c>
      <c r="W28" s="315"/>
      <c r="X28" s="315" t="str">
        <f>IF(AND('Mapa final'!$H$74="Media",'Mapa final'!$L$74="Moderado"),CONCATENATE("R",'Mapa final'!$A$74),"")</f>
        <v/>
      </c>
      <c r="Y28" s="315"/>
      <c r="Z28" s="315" t="str">
        <f>IF(AND('Mapa final'!$H$80="Media",'Mapa final'!$L$80="Moderado"),CONCATENATE("R",'Mapa final'!$A$80),"")</f>
        <v/>
      </c>
      <c r="AA28" s="316"/>
      <c r="AB28" s="332" t="str">
        <f>IF(AND('Mapa final'!$H$68="Media",'Mapa final'!$L$68="Mayor"),CONCATENATE("R",'Mapa final'!$A$68),"")</f>
        <v/>
      </c>
      <c r="AC28" s="333"/>
      <c r="AD28" s="334" t="str">
        <f>IF(AND('Mapa final'!$H$74="Media",'Mapa final'!$L$74="Mayor"),CONCATENATE("R",'Mapa final'!$A$74),"")</f>
        <v/>
      </c>
      <c r="AE28" s="334"/>
      <c r="AF28" s="334" t="str">
        <f>IF(AND('Mapa final'!$H$80="Media",'Mapa final'!$L$80="Mayor"),CONCATENATE("R",'Mapa final'!$A$80),"")</f>
        <v/>
      </c>
      <c r="AG28" s="335"/>
      <c r="AH28" s="323" t="str">
        <f>IF(AND('Mapa final'!$H$68="Media",'Mapa final'!$L$68="Catastrófico"),CONCATENATE("R",'Mapa final'!$A$68),"")</f>
        <v/>
      </c>
      <c r="AI28" s="324"/>
      <c r="AJ28" s="324" t="str">
        <f>IF(AND('Mapa final'!$H$74="Media",'Mapa final'!$L$74="Catastrófico"),CONCATENATE("R",'Mapa final'!$A$74),"")</f>
        <v/>
      </c>
      <c r="AK28" s="324"/>
      <c r="AL28" s="324" t="str">
        <f>IF(AND('Mapa final'!$H$80="Media",'Mapa final'!$L$80="Catastrófico"),CONCATENATE("R",'Mapa final'!$A$80),"")</f>
        <v/>
      </c>
      <c r="AM28" s="325"/>
      <c r="AN28" s="89"/>
      <c r="AO28" s="377"/>
      <c r="AP28" s="378"/>
      <c r="AQ28" s="378"/>
      <c r="AR28" s="378"/>
      <c r="AS28" s="378"/>
      <c r="AT28" s="37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row>
    <row r="29" spans="1:80" ht="15" thickBot="1" x14ac:dyDescent="0.4">
      <c r="A29" s="89"/>
      <c r="B29" s="354"/>
      <c r="C29" s="354"/>
      <c r="D29" s="355"/>
      <c r="E29" s="349"/>
      <c r="F29" s="350"/>
      <c r="G29" s="350"/>
      <c r="H29" s="350"/>
      <c r="I29" s="351"/>
      <c r="J29" s="314"/>
      <c r="K29" s="315"/>
      <c r="L29" s="315"/>
      <c r="M29" s="315"/>
      <c r="N29" s="315"/>
      <c r="O29" s="316"/>
      <c r="P29" s="317"/>
      <c r="Q29" s="318"/>
      <c r="R29" s="318"/>
      <c r="S29" s="318"/>
      <c r="T29" s="318"/>
      <c r="U29" s="319"/>
      <c r="V29" s="317"/>
      <c r="W29" s="318"/>
      <c r="X29" s="318"/>
      <c r="Y29" s="318"/>
      <c r="Z29" s="318"/>
      <c r="AA29" s="319"/>
      <c r="AB29" s="336"/>
      <c r="AC29" s="337"/>
      <c r="AD29" s="337"/>
      <c r="AE29" s="337"/>
      <c r="AF29" s="337"/>
      <c r="AG29" s="338"/>
      <c r="AH29" s="326"/>
      <c r="AI29" s="327"/>
      <c r="AJ29" s="327"/>
      <c r="AK29" s="327"/>
      <c r="AL29" s="327"/>
      <c r="AM29" s="328"/>
      <c r="AN29" s="89"/>
      <c r="AO29" s="380"/>
      <c r="AP29" s="381"/>
      <c r="AQ29" s="381"/>
      <c r="AR29" s="381"/>
      <c r="AS29" s="381"/>
      <c r="AT29" s="382"/>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row>
    <row r="30" spans="1:80" x14ac:dyDescent="0.35">
      <c r="A30" s="89"/>
      <c r="B30" s="354"/>
      <c r="C30" s="354"/>
      <c r="D30" s="355"/>
      <c r="E30" s="343" t="s">
        <v>114</v>
      </c>
      <c r="F30" s="344"/>
      <c r="G30" s="344"/>
      <c r="H30" s="344"/>
      <c r="I30" s="344"/>
      <c r="J30" s="311" t="str">
        <f>IF(AND('Mapa final'!$H$14="Baja",'Mapa final'!$L$14="Leve"),CONCATENATE("R",'Mapa final'!$A$14),"")</f>
        <v/>
      </c>
      <c r="K30" s="312"/>
      <c r="L30" s="312" t="str">
        <f>IF(AND('Mapa final'!$H$20="Baja",'Mapa final'!$L$20="Leve"),CONCATENATE("R",'Mapa final'!$A$20),"")</f>
        <v/>
      </c>
      <c r="M30" s="312"/>
      <c r="N30" s="312" t="str">
        <f>IF(AND('Mapa final'!$H$26="Baja",'Mapa final'!$L$26="Leve"),CONCATENATE("R",'Mapa final'!$A$26),"")</f>
        <v/>
      </c>
      <c r="O30" s="313"/>
      <c r="P30" s="321" t="str">
        <f>IF(AND('Mapa final'!$H$14="Baja",'Mapa final'!$L$14="Menor"),CONCATENATE("R",'Mapa final'!$A$14),"")</f>
        <v/>
      </c>
      <c r="Q30" s="321"/>
      <c r="R30" s="321" t="str">
        <f>IF(AND('Mapa final'!$H$20="Baja",'Mapa final'!$L$20="Menor"),CONCATENATE("R",'Mapa final'!$A$20),"")</f>
        <v/>
      </c>
      <c r="S30" s="321"/>
      <c r="T30" s="321" t="str">
        <f>IF(AND('Mapa final'!$H$26="Baja",'Mapa final'!$L$26="Menor"),CONCATENATE("R",'Mapa final'!$A$26),"")</f>
        <v/>
      </c>
      <c r="U30" s="322"/>
      <c r="V30" s="320" t="str">
        <f>IF(AND('Mapa final'!$H$14="Baja",'Mapa final'!$L$14="Moderado"),CONCATENATE("R",'Mapa final'!$A$14),"")</f>
        <v/>
      </c>
      <c r="W30" s="321"/>
      <c r="X30" s="321" t="str">
        <f>IF(AND('Mapa final'!$H$20="Baja",'Mapa final'!$L$20="Moderado"),CONCATENATE("R",'Mapa final'!$A$20),"")</f>
        <v/>
      </c>
      <c r="Y30" s="321"/>
      <c r="Z30" s="321" t="str">
        <f>IF(AND('Mapa final'!$H$26="Baja",'Mapa final'!$L$26="Moderado"),CONCATENATE("R",'Mapa final'!$A$26),"")</f>
        <v/>
      </c>
      <c r="AA30" s="322"/>
      <c r="AB30" s="339" t="str">
        <f>IF(AND('Mapa final'!$H$14="Baja",'Mapa final'!$L$14="Mayor"),CONCATENATE("R",'Mapa final'!$A$14),"")</f>
        <v/>
      </c>
      <c r="AC30" s="340"/>
      <c r="AD30" s="340" t="str">
        <f>IF(AND('Mapa final'!$H$20="Baja",'Mapa final'!$L$20="Mayor"),CONCATENATE("R",'Mapa final'!$A$20),"")</f>
        <v/>
      </c>
      <c r="AE30" s="340"/>
      <c r="AF30" s="340" t="str">
        <f>IF(AND('Mapa final'!$H$26="Baja",'Mapa final'!$L$26="Mayor"),CONCATENATE("R",'Mapa final'!$A$26),"")</f>
        <v/>
      </c>
      <c r="AG30" s="341"/>
      <c r="AH30" s="329" t="str">
        <f>IF(AND('Mapa final'!$H$14="Baja",'Mapa final'!$L$14="Catastrófico"),CONCATENATE("R",'Mapa final'!$A$14),"")</f>
        <v/>
      </c>
      <c r="AI30" s="330"/>
      <c r="AJ30" s="330" t="str">
        <f>IF(AND('Mapa final'!$H$20="Baja",'Mapa final'!$L$20="Catastrófico"),CONCATENATE("R",'Mapa final'!$A$20),"")</f>
        <v/>
      </c>
      <c r="AK30" s="330"/>
      <c r="AL30" s="330" t="str">
        <f>IF(AND('Mapa final'!$H$26="Baja",'Mapa final'!$L$26="Catastrófico"),CONCATENATE("R",'Mapa final'!$A$26),"")</f>
        <v/>
      </c>
      <c r="AM30" s="331"/>
      <c r="AN30" s="89"/>
      <c r="AO30" s="383" t="s">
        <v>82</v>
      </c>
      <c r="AP30" s="384"/>
      <c r="AQ30" s="384"/>
      <c r="AR30" s="384"/>
      <c r="AS30" s="384"/>
      <c r="AT30" s="385"/>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row>
    <row r="31" spans="1:80" x14ac:dyDescent="0.35">
      <c r="A31" s="89"/>
      <c r="B31" s="354"/>
      <c r="C31" s="354"/>
      <c r="D31" s="355"/>
      <c r="E31" s="346"/>
      <c r="F31" s="347"/>
      <c r="G31" s="347"/>
      <c r="H31" s="347"/>
      <c r="I31" s="352"/>
      <c r="J31" s="305"/>
      <c r="K31" s="306"/>
      <c r="L31" s="306"/>
      <c r="M31" s="306"/>
      <c r="N31" s="306"/>
      <c r="O31" s="307"/>
      <c r="P31" s="315"/>
      <c r="Q31" s="315"/>
      <c r="R31" s="315"/>
      <c r="S31" s="315"/>
      <c r="T31" s="315"/>
      <c r="U31" s="316"/>
      <c r="V31" s="314"/>
      <c r="W31" s="315"/>
      <c r="X31" s="315"/>
      <c r="Y31" s="315"/>
      <c r="Z31" s="315"/>
      <c r="AA31" s="316"/>
      <c r="AB31" s="332"/>
      <c r="AC31" s="333"/>
      <c r="AD31" s="333"/>
      <c r="AE31" s="333"/>
      <c r="AF31" s="333"/>
      <c r="AG31" s="335"/>
      <c r="AH31" s="323"/>
      <c r="AI31" s="324"/>
      <c r="AJ31" s="324"/>
      <c r="AK31" s="324"/>
      <c r="AL31" s="324"/>
      <c r="AM31" s="325"/>
      <c r="AN31" s="89"/>
      <c r="AO31" s="386"/>
      <c r="AP31" s="387"/>
      <c r="AQ31" s="387"/>
      <c r="AR31" s="387"/>
      <c r="AS31" s="387"/>
      <c r="AT31" s="388"/>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row>
    <row r="32" spans="1:80" x14ac:dyDescent="0.35">
      <c r="A32" s="89"/>
      <c r="B32" s="354"/>
      <c r="C32" s="354"/>
      <c r="D32" s="355"/>
      <c r="E32" s="346"/>
      <c r="F32" s="347"/>
      <c r="G32" s="347"/>
      <c r="H32" s="347"/>
      <c r="I32" s="352"/>
      <c r="J32" s="305" t="str">
        <f>IF(AND('Mapa final'!$H$32="Baja",'Mapa final'!$L$32="Leve"),CONCATENATE("R",'Mapa final'!$A$32),"")</f>
        <v/>
      </c>
      <c r="K32" s="306"/>
      <c r="L32" s="306" t="str">
        <f>IF(AND('Mapa final'!$H$38="Baja",'Mapa final'!$L$38="Leve"),CONCATENATE("R",'Mapa final'!$A$38),"")</f>
        <v/>
      </c>
      <c r="M32" s="306"/>
      <c r="N32" s="306" t="str">
        <f>IF(AND('Mapa final'!$H$44="Baja",'Mapa final'!$L$44="Leve"),CONCATENATE("R",'Mapa final'!$A$44),"")</f>
        <v/>
      </c>
      <c r="O32" s="307"/>
      <c r="P32" s="315" t="str">
        <f>IF(AND('Mapa final'!$H$32="Baja",'Mapa final'!$L$32="Menor"),CONCATENATE("R",'Mapa final'!$A$32),"")</f>
        <v/>
      </c>
      <c r="Q32" s="315"/>
      <c r="R32" s="315" t="str">
        <f>IF(AND('Mapa final'!$H$38="Baja",'Mapa final'!$L$38="Menor"),CONCATENATE("R",'Mapa final'!$A$38),"")</f>
        <v/>
      </c>
      <c r="S32" s="315"/>
      <c r="T32" s="315" t="str">
        <f>IF(AND('Mapa final'!$H$44="Baja",'Mapa final'!$L$44="Menor"),CONCATENATE("R",'Mapa final'!$A$44),"")</f>
        <v/>
      </c>
      <c r="U32" s="316"/>
      <c r="V32" s="314" t="str">
        <f>IF(AND('Mapa final'!$H$32="Baja",'Mapa final'!$L$32="Moderado"),CONCATENATE("R",'Mapa final'!$A$32),"")</f>
        <v/>
      </c>
      <c r="W32" s="315"/>
      <c r="X32" s="315" t="str">
        <f>IF(AND('Mapa final'!$H$38="Baja",'Mapa final'!$L$38="Moderado"),CONCATENATE("R",'Mapa final'!$A$38),"")</f>
        <v/>
      </c>
      <c r="Y32" s="315"/>
      <c r="Z32" s="315" t="str">
        <f>IF(AND('Mapa final'!$H$44="Baja",'Mapa final'!$L$44="Moderado"),CONCATENATE("R",'Mapa final'!$A$44),"")</f>
        <v/>
      </c>
      <c r="AA32" s="316"/>
      <c r="AB32" s="332" t="str">
        <f>IF(AND('Mapa final'!$H$32="Baja",'Mapa final'!$L$32="Mayor"),CONCATENATE("R",'Mapa final'!$A$32),"")</f>
        <v/>
      </c>
      <c r="AC32" s="333"/>
      <c r="AD32" s="334" t="str">
        <f>IF(AND('Mapa final'!$H$38="Baja",'Mapa final'!$L$38="Mayor"),CONCATENATE("R",'Mapa final'!$A$38),"")</f>
        <v/>
      </c>
      <c r="AE32" s="334"/>
      <c r="AF32" s="334" t="str">
        <f>IF(AND('Mapa final'!$H$44="Baja",'Mapa final'!$L$44="Mayor"),CONCATENATE("R",'Mapa final'!$A$44),"")</f>
        <v/>
      </c>
      <c r="AG32" s="335"/>
      <c r="AH32" s="323" t="str">
        <f>IF(AND('Mapa final'!$H$32="Baja",'Mapa final'!$L$32="Catastrófico"),CONCATENATE("R",'Mapa final'!$A$32),"")</f>
        <v/>
      </c>
      <c r="AI32" s="324"/>
      <c r="AJ32" s="324" t="str">
        <f>IF(AND('Mapa final'!$H$38="Baja",'Mapa final'!$L$38="Catastrófico"),CONCATENATE("R",'Mapa final'!$A$38),"")</f>
        <v/>
      </c>
      <c r="AK32" s="324"/>
      <c r="AL32" s="324" t="str">
        <f>IF(AND('Mapa final'!$H$44="Baja",'Mapa final'!$L$44="Catastrófico"),CONCATENATE("R",'Mapa final'!$A$44),"")</f>
        <v/>
      </c>
      <c r="AM32" s="325"/>
      <c r="AN32" s="89"/>
      <c r="AO32" s="386"/>
      <c r="AP32" s="387"/>
      <c r="AQ32" s="387"/>
      <c r="AR32" s="387"/>
      <c r="AS32" s="387"/>
      <c r="AT32" s="388"/>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row>
    <row r="33" spans="1:80" x14ac:dyDescent="0.35">
      <c r="A33" s="89"/>
      <c r="B33" s="354"/>
      <c r="C33" s="354"/>
      <c r="D33" s="355"/>
      <c r="E33" s="346"/>
      <c r="F33" s="347"/>
      <c r="G33" s="347"/>
      <c r="H33" s="347"/>
      <c r="I33" s="352"/>
      <c r="J33" s="305"/>
      <c r="K33" s="306"/>
      <c r="L33" s="306"/>
      <c r="M33" s="306"/>
      <c r="N33" s="306"/>
      <c r="O33" s="307"/>
      <c r="P33" s="315"/>
      <c r="Q33" s="315"/>
      <c r="R33" s="315"/>
      <c r="S33" s="315"/>
      <c r="T33" s="315"/>
      <c r="U33" s="316"/>
      <c r="V33" s="314"/>
      <c r="W33" s="315"/>
      <c r="X33" s="315"/>
      <c r="Y33" s="315"/>
      <c r="Z33" s="315"/>
      <c r="AA33" s="316"/>
      <c r="AB33" s="332"/>
      <c r="AC33" s="333"/>
      <c r="AD33" s="334"/>
      <c r="AE33" s="334"/>
      <c r="AF33" s="334"/>
      <c r="AG33" s="335"/>
      <c r="AH33" s="323"/>
      <c r="AI33" s="324"/>
      <c r="AJ33" s="324"/>
      <c r="AK33" s="324"/>
      <c r="AL33" s="324"/>
      <c r="AM33" s="325"/>
      <c r="AN33" s="89"/>
      <c r="AO33" s="386"/>
      <c r="AP33" s="387"/>
      <c r="AQ33" s="387"/>
      <c r="AR33" s="387"/>
      <c r="AS33" s="387"/>
      <c r="AT33" s="388"/>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row>
    <row r="34" spans="1:80" x14ac:dyDescent="0.35">
      <c r="A34" s="89"/>
      <c r="B34" s="354"/>
      <c r="C34" s="354"/>
      <c r="D34" s="355"/>
      <c r="E34" s="346"/>
      <c r="F34" s="347"/>
      <c r="G34" s="347"/>
      <c r="H34" s="347"/>
      <c r="I34" s="352"/>
      <c r="J34" s="305" t="str">
        <f>IF(AND('Mapa final'!$H$50="Baja",'Mapa final'!$L$50="Leve"),CONCATENATE("R",'Mapa final'!$A$50),"")</f>
        <v/>
      </c>
      <c r="K34" s="306"/>
      <c r="L34" s="306" t="str">
        <f>IF(AND('Mapa final'!$H$56="Baja",'Mapa final'!$L$56="Leve"),CONCATENATE("R",'Mapa final'!$A$56),"")</f>
        <v/>
      </c>
      <c r="M34" s="306"/>
      <c r="N34" s="306" t="str">
        <f>IF(AND('Mapa final'!$H$62="Baja",'Mapa final'!$L$62="Leve"),CONCATENATE("R",'Mapa final'!$A$62),"")</f>
        <v/>
      </c>
      <c r="O34" s="307"/>
      <c r="P34" s="315" t="str">
        <f>IF(AND('Mapa final'!$H$50="Baja",'Mapa final'!$L$50="Menor"),CONCATENATE("R",'Mapa final'!$A$50),"")</f>
        <v/>
      </c>
      <c r="Q34" s="315"/>
      <c r="R34" s="315" t="str">
        <f>IF(AND('Mapa final'!$H$56="Baja",'Mapa final'!$L$56="Menor"),CONCATENATE("R",'Mapa final'!$A$56),"")</f>
        <v/>
      </c>
      <c r="S34" s="315"/>
      <c r="T34" s="315" t="str">
        <f>IF(AND('Mapa final'!$H$62="Baja",'Mapa final'!$L$62="Menor"),CONCATENATE("R",'Mapa final'!$A$62),"")</f>
        <v/>
      </c>
      <c r="U34" s="316"/>
      <c r="V34" s="314" t="str">
        <f>IF(AND('Mapa final'!$H$50="Baja",'Mapa final'!$L$50="Moderado"),CONCATENATE("R",'Mapa final'!$A$50),"")</f>
        <v/>
      </c>
      <c r="W34" s="315"/>
      <c r="X34" s="315" t="str">
        <f>IF(AND('Mapa final'!$H$56="Baja",'Mapa final'!$L$56="Moderado"),CONCATENATE("R",'Mapa final'!$A$56),"")</f>
        <v/>
      </c>
      <c r="Y34" s="315"/>
      <c r="Z34" s="315" t="str">
        <f>IF(AND('Mapa final'!$H$62="Baja",'Mapa final'!$L$62="Moderado"),CONCATENATE("R",'Mapa final'!$A$62),"")</f>
        <v/>
      </c>
      <c r="AA34" s="316"/>
      <c r="AB34" s="332" t="str">
        <f>IF(AND('Mapa final'!$H$50="Baja",'Mapa final'!$L$50="Mayor"),CONCATENATE("R",'Mapa final'!$A$50),"")</f>
        <v/>
      </c>
      <c r="AC34" s="333"/>
      <c r="AD34" s="334" t="str">
        <f>IF(AND('Mapa final'!$H$56="Baja",'Mapa final'!$L$56="Mayor"),CONCATENATE("R",'Mapa final'!$A$56),"")</f>
        <v/>
      </c>
      <c r="AE34" s="334"/>
      <c r="AF34" s="334" t="str">
        <f>IF(AND('Mapa final'!$H$62="Baja",'Mapa final'!$L$62="Mayor"),CONCATENATE("R",'Mapa final'!$A$62),"")</f>
        <v/>
      </c>
      <c r="AG34" s="335"/>
      <c r="AH34" s="323" t="str">
        <f>IF(AND('Mapa final'!$H$50="Baja",'Mapa final'!$L$50="Catastrófico"),CONCATENATE("R",'Mapa final'!$A$50),"")</f>
        <v/>
      </c>
      <c r="AI34" s="324"/>
      <c r="AJ34" s="324" t="str">
        <f>IF(AND('Mapa final'!$H$56="Baja",'Mapa final'!$L$56="Catastrófico"),CONCATENATE("R",'Mapa final'!$A$56),"")</f>
        <v/>
      </c>
      <c r="AK34" s="324"/>
      <c r="AL34" s="324" t="str">
        <f>IF(AND('Mapa final'!$H$62="Baja",'Mapa final'!$L$62="Catastrófico"),CONCATENATE("R",'Mapa final'!$A$62),"")</f>
        <v/>
      </c>
      <c r="AM34" s="325"/>
      <c r="AN34" s="89"/>
      <c r="AO34" s="386"/>
      <c r="AP34" s="387"/>
      <c r="AQ34" s="387"/>
      <c r="AR34" s="387"/>
      <c r="AS34" s="387"/>
      <c r="AT34" s="388"/>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row>
    <row r="35" spans="1:80" x14ac:dyDescent="0.35">
      <c r="A35" s="89"/>
      <c r="B35" s="354"/>
      <c r="C35" s="354"/>
      <c r="D35" s="355"/>
      <c r="E35" s="346"/>
      <c r="F35" s="347"/>
      <c r="G35" s="347"/>
      <c r="H35" s="347"/>
      <c r="I35" s="352"/>
      <c r="J35" s="305"/>
      <c r="K35" s="306"/>
      <c r="L35" s="306"/>
      <c r="M35" s="306"/>
      <c r="N35" s="306"/>
      <c r="O35" s="307"/>
      <c r="P35" s="315"/>
      <c r="Q35" s="315"/>
      <c r="R35" s="315"/>
      <c r="S35" s="315"/>
      <c r="T35" s="315"/>
      <c r="U35" s="316"/>
      <c r="V35" s="314"/>
      <c r="W35" s="315"/>
      <c r="X35" s="315"/>
      <c r="Y35" s="315"/>
      <c r="Z35" s="315"/>
      <c r="AA35" s="316"/>
      <c r="AB35" s="332"/>
      <c r="AC35" s="333"/>
      <c r="AD35" s="334"/>
      <c r="AE35" s="334"/>
      <c r="AF35" s="334"/>
      <c r="AG35" s="335"/>
      <c r="AH35" s="323"/>
      <c r="AI35" s="324"/>
      <c r="AJ35" s="324"/>
      <c r="AK35" s="324"/>
      <c r="AL35" s="324"/>
      <c r="AM35" s="325"/>
      <c r="AN35" s="89"/>
      <c r="AO35" s="386"/>
      <c r="AP35" s="387"/>
      <c r="AQ35" s="387"/>
      <c r="AR35" s="387"/>
      <c r="AS35" s="387"/>
      <c r="AT35" s="388"/>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row>
    <row r="36" spans="1:80" x14ac:dyDescent="0.35">
      <c r="A36" s="89"/>
      <c r="B36" s="354"/>
      <c r="C36" s="354"/>
      <c r="D36" s="355"/>
      <c r="E36" s="346"/>
      <c r="F36" s="347"/>
      <c r="G36" s="347"/>
      <c r="H36" s="347"/>
      <c r="I36" s="352"/>
      <c r="J36" s="305" t="str">
        <f>IF(AND('Mapa final'!$H$68="Baja",'Mapa final'!$L$68="Leve"),CONCATENATE("R",'Mapa final'!$A$68),"")</f>
        <v/>
      </c>
      <c r="K36" s="306"/>
      <c r="L36" s="306" t="str">
        <f>IF(AND('Mapa final'!$H$74="Baja",'Mapa final'!$L$74="Leve"),CONCATENATE("R",'Mapa final'!$A$74),"")</f>
        <v/>
      </c>
      <c r="M36" s="306"/>
      <c r="N36" s="306" t="str">
        <f>IF(AND('Mapa final'!$H$80="Baja",'Mapa final'!$L$80="Leve"),CONCATENATE("R",'Mapa final'!$A$80),"")</f>
        <v/>
      </c>
      <c r="O36" s="307"/>
      <c r="P36" s="315" t="str">
        <f>IF(AND('Mapa final'!$H$68="Baja",'Mapa final'!$L$68="Menor"),CONCATENATE("R",'Mapa final'!$A$68),"")</f>
        <v/>
      </c>
      <c r="Q36" s="315"/>
      <c r="R36" s="315" t="str">
        <f>IF(AND('Mapa final'!$H$74="Baja",'Mapa final'!$L$74="Menor"),CONCATENATE("R",'Mapa final'!$A$74),"")</f>
        <v/>
      </c>
      <c r="S36" s="315"/>
      <c r="T36" s="315" t="str">
        <f>IF(AND('Mapa final'!$H$80="Baja",'Mapa final'!$L$80="Menor"),CONCATENATE("R",'Mapa final'!$A$80),"")</f>
        <v/>
      </c>
      <c r="U36" s="316"/>
      <c r="V36" s="314" t="str">
        <f>IF(AND('Mapa final'!$H$68="Baja",'Mapa final'!$L$68="Moderado"),CONCATENATE("R",'Mapa final'!$A$68),"")</f>
        <v/>
      </c>
      <c r="W36" s="315"/>
      <c r="X36" s="315" t="str">
        <f>IF(AND('Mapa final'!$H$74="Baja",'Mapa final'!$L$74="Moderado"),CONCATENATE("R",'Mapa final'!$A$74),"")</f>
        <v/>
      </c>
      <c r="Y36" s="315"/>
      <c r="Z36" s="315" t="str">
        <f>IF(AND('Mapa final'!$H$80="Baja",'Mapa final'!$L$80="Moderado"),CONCATENATE("R",'Mapa final'!$A$80),"")</f>
        <v/>
      </c>
      <c r="AA36" s="316"/>
      <c r="AB36" s="332" t="str">
        <f>IF(AND('Mapa final'!$H$68="Baja",'Mapa final'!$L$68="Mayor"),CONCATENATE("R",'Mapa final'!$A$68),"")</f>
        <v/>
      </c>
      <c r="AC36" s="333"/>
      <c r="AD36" s="334" t="str">
        <f>IF(AND('Mapa final'!$H$74="Baja",'Mapa final'!$L$74="Mayor"),CONCATENATE("R",'Mapa final'!$A$74),"")</f>
        <v/>
      </c>
      <c r="AE36" s="334"/>
      <c r="AF36" s="334" t="str">
        <f>IF(AND('Mapa final'!$H$80="Baja",'Mapa final'!$L$80="Mayor"),CONCATENATE("R",'Mapa final'!$A$80),"")</f>
        <v/>
      </c>
      <c r="AG36" s="335"/>
      <c r="AH36" s="323" t="str">
        <f>IF(AND('Mapa final'!$H$68="Baja",'Mapa final'!$L$68="Catastrófico"),CONCATENATE("R",'Mapa final'!$A$68),"")</f>
        <v/>
      </c>
      <c r="AI36" s="324"/>
      <c r="AJ36" s="324" t="str">
        <f>IF(AND('Mapa final'!$H$74="Baja",'Mapa final'!$L$74="Catastrófico"),CONCATENATE("R",'Mapa final'!$A$74),"")</f>
        <v/>
      </c>
      <c r="AK36" s="324"/>
      <c r="AL36" s="324" t="str">
        <f>IF(AND('Mapa final'!$H$80="Baja",'Mapa final'!$L$80="Catastrófico"),CONCATENATE("R",'Mapa final'!$A$80),"")</f>
        <v/>
      </c>
      <c r="AM36" s="325"/>
      <c r="AN36" s="89"/>
      <c r="AO36" s="386"/>
      <c r="AP36" s="387"/>
      <c r="AQ36" s="387"/>
      <c r="AR36" s="387"/>
      <c r="AS36" s="387"/>
      <c r="AT36" s="388"/>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row>
    <row r="37" spans="1:80" ht="15" thickBot="1" x14ac:dyDescent="0.4">
      <c r="A37" s="89"/>
      <c r="B37" s="354"/>
      <c r="C37" s="354"/>
      <c r="D37" s="355"/>
      <c r="E37" s="349"/>
      <c r="F37" s="350"/>
      <c r="G37" s="350"/>
      <c r="H37" s="350"/>
      <c r="I37" s="350"/>
      <c r="J37" s="308"/>
      <c r="K37" s="309"/>
      <c r="L37" s="309"/>
      <c r="M37" s="309"/>
      <c r="N37" s="309"/>
      <c r="O37" s="310"/>
      <c r="P37" s="318"/>
      <c r="Q37" s="318"/>
      <c r="R37" s="318"/>
      <c r="S37" s="318"/>
      <c r="T37" s="318"/>
      <c r="U37" s="319"/>
      <c r="V37" s="317"/>
      <c r="W37" s="318"/>
      <c r="X37" s="318"/>
      <c r="Y37" s="318"/>
      <c r="Z37" s="318"/>
      <c r="AA37" s="319"/>
      <c r="AB37" s="336"/>
      <c r="AC37" s="337"/>
      <c r="AD37" s="337"/>
      <c r="AE37" s="337"/>
      <c r="AF37" s="337"/>
      <c r="AG37" s="338"/>
      <c r="AH37" s="326"/>
      <c r="AI37" s="327"/>
      <c r="AJ37" s="327"/>
      <c r="AK37" s="327"/>
      <c r="AL37" s="327"/>
      <c r="AM37" s="328"/>
      <c r="AN37" s="89"/>
      <c r="AO37" s="389"/>
      <c r="AP37" s="390"/>
      <c r="AQ37" s="390"/>
      <c r="AR37" s="390"/>
      <c r="AS37" s="390"/>
      <c r="AT37" s="391"/>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row>
    <row r="38" spans="1:80" x14ac:dyDescent="0.35">
      <c r="A38" s="89"/>
      <c r="B38" s="354"/>
      <c r="C38" s="354"/>
      <c r="D38" s="355"/>
      <c r="E38" s="343" t="s">
        <v>113</v>
      </c>
      <c r="F38" s="344"/>
      <c r="G38" s="344"/>
      <c r="H38" s="344"/>
      <c r="I38" s="345"/>
      <c r="J38" s="311" t="str">
        <f>IF(AND('Mapa final'!$H$14="Muy Baja",'Mapa final'!$L$14="Leve"),CONCATENATE("R",'Mapa final'!$A$14),"")</f>
        <v/>
      </c>
      <c r="K38" s="312"/>
      <c r="L38" s="312" t="str">
        <f>IF(AND('Mapa final'!$H$20="Muy Baja",'Mapa final'!$L$20="Leve"),CONCATENATE("R",'Mapa final'!$A$20),"")</f>
        <v/>
      </c>
      <c r="M38" s="312"/>
      <c r="N38" s="312" t="str">
        <f>IF(AND('Mapa final'!$H$26="Muy Baja",'Mapa final'!$L$26="Leve"),CONCATENATE("R",'Mapa final'!$A$26),"")</f>
        <v/>
      </c>
      <c r="O38" s="313"/>
      <c r="P38" s="311" t="str">
        <f>IF(AND('Mapa final'!$H$14="Muy Baja",'Mapa final'!$L$14="Menor"),CONCATENATE("R",'Mapa final'!$A$14),"")</f>
        <v/>
      </c>
      <c r="Q38" s="312"/>
      <c r="R38" s="312" t="str">
        <f>IF(AND('Mapa final'!$H$20="Muy Baja",'Mapa final'!$L$20="Menor"),CONCATENATE("R",'Mapa final'!$A$20),"")</f>
        <v/>
      </c>
      <c r="S38" s="312"/>
      <c r="T38" s="312" t="str">
        <f>IF(AND('Mapa final'!$H$26="Muy Baja",'Mapa final'!$L$26="Menor"),CONCATENATE("R",'Mapa final'!$A$26),"")</f>
        <v/>
      </c>
      <c r="U38" s="313"/>
      <c r="V38" s="320" t="str">
        <f>IF(AND('Mapa final'!$H$14="Muy Baja",'Mapa final'!$L$14="Moderado"),CONCATENATE("R",'Mapa final'!$A$14),"")</f>
        <v/>
      </c>
      <c r="W38" s="321"/>
      <c r="X38" s="321" t="str">
        <f>IF(AND('Mapa final'!$H$20="Muy Baja",'Mapa final'!$L$20="Moderado"),CONCATENATE("R",'Mapa final'!$A$20),"")</f>
        <v/>
      </c>
      <c r="Y38" s="321"/>
      <c r="Z38" s="321" t="str">
        <f>IF(AND('Mapa final'!$H$26="Muy Baja",'Mapa final'!$L$26="Moderado"),CONCATENATE("R",'Mapa final'!$A$26),"")</f>
        <v/>
      </c>
      <c r="AA38" s="322"/>
      <c r="AB38" s="339" t="str">
        <f>IF(AND('Mapa final'!$H$14="Muy Baja",'Mapa final'!$L$14="Mayor"),CONCATENATE("R",'Mapa final'!$A$14),"")</f>
        <v/>
      </c>
      <c r="AC38" s="340"/>
      <c r="AD38" s="340" t="str">
        <f>IF(AND('Mapa final'!$H$20="Muy Baja",'Mapa final'!$L$20="Mayor"),CONCATENATE("R",'Mapa final'!$A$20),"")</f>
        <v/>
      </c>
      <c r="AE38" s="340"/>
      <c r="AF38" s="340" t="str">
        <f>IF(AND('Mapa final'!$H$26="Muy Baja",'Mapa final'!$L$26="Mayor"),CONCATENATE("R",'Mapa final'!$A$26),"")</f>
        <v/>
      </c>
      <c r="AG38" s="341"/>
      <c r="AH38" s="329" t="str">
        <f>IF(AND('Mapa final'!$H$14="Muy Baja",'Mapa final'!$L$14="Catastrófico"),CONCATENATE("R",'Mapa final'!$A$14),"")</f>
        <v/>
      </c>
      <c r="AI38" s="330"/>
      <c r="AJ38" s="330" t="str">
        <f>IF(AND('Mapa final'!$H$20="Muy Baja",'Mapa final'!$L$20="Catastrófico"),CONCATENATE("R",'Mapa final'!$A$20),"")</f>
        <v/>
      </c>
      <c r="AK38" s="330"/>
      <c r="AL38" s="330" t="str">
        <f>IF(AND('Mapa final'!$H$26="Muy Baja",'Mapa final'!$L$26="Catastrófico"),CONCATENATE("R",'Mapa final'!$A$26),"")</f>
        <v/>
      </c>
      <c r="AM38" s="331"/>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row>
    <row r="39" spans="1:80" x14ac:dyDescent="0.35">
      <c r="A39" s="89"/>
      <c r="B39" s="354"/>
      <c r="C39" s="354"/>
      <c r="D39" s="355"/>
      <c r="E39" s="346"/>
      <c r="F39" s="347"/>
      <c r="G39" s="347"/>
      <c r="H39" s="347"/>
      <c r="I39" s="348"/>
      <c r="J39" s="305"/>
      <c r="K39" s="306"/>
      <c r="L39" s="306"/>
      <c r="M39" s="306"/>
      <c r="N39" s="306"/>
      <c r="O39" s="307"/>
      <c r="P39" s="305"/>
      <c r="Q39" s="306"/>
      <c r="R39" s="306"/>
      <c r="S39" s="306"/>
      <c r="T39" s="306"/>
      <c r="U39" s="307"/>
      <c r="V39" s="314"/>
      <c r="W39" s="315"/>
      <c r="X39" s="315"/>
      <c r="Y39" s="315"/>
      <c r="Z39" s="315"/>
      <c r="AA39" s="316"/>
      <c r="AB39" s="332"/>
      <c r="AC39" s="333"/>
      <c r="AD39" s="333"/>
      <c r="AE39" s="333"/>
      <c r="AF39" s="333"/>
      <c r="AG39" s="335"/>
      <c r="AH39" s="323"/>
      <c r="AI39" s="324"/>
      <c r="AJ39" s="324"/>
      <c r="AK39" s="324"/>
      <c r="AL39" s="324"/>
      <c r="AM39" s="325"/>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row>
    <row r="40" spans="1:80" x14ac:dyDescent="0.35">
      <c r="A40" s="89"/>
      <c r="B40" s="354"/>
      <c r="C40" s="354"/>
      <c r="D40" s="355"/>
      <c r="E40" s="346"/>
      <c r="F40" s="347"/>
      <c r="G40" s="347"/>
      <c r="H40" s="347"/>
      <c r="I40" s="348"/>
      <c r="J40" s="305" t="str">
        <f>IF(AND('Mapa final'!$H$32="Muy Baja",'Mapa final'!$L$32="Leve"),CONCATENATE("R",'Mapa final'!$A$32),"")</f>
        <v/>
      </c>
      <c r="K40" s="306"/>
      <c r="L40" s="306" t="str">
        <f>IF(AND('Mapa final'!$H$38="Muy Baja",'Mapa final'!$L$38="Leve"),CONCATENATE("R",'Mapa final'!$A$38),"")</f>
        <v/>
      </c>
      <c r="M40" s="306"/>
      <c r="N40" s="306" t="str">
        <f>IF(AND('Mapa final'!$H$44="Muy Baja",'Mapa final'!$L$44="Leve"),CONCATENATE("R",'Mapa final'!$A$44),"")</f>
        <v/>
      </c>
      <c r="O40" s="307"/>
      <c r="P40" s="305" t="str">
        <f>IF(AND('Mapa final'!$H$32="Muy Baja",'Mapa final'!$L$32="Menor"),CONCATENATE("R",'Mapa final'!$A$32),"")</f>
        <v/>
      </c>
      <c r="Q40" s="306"/>
      <c r="R40" s="306" t="str">
        <f>IF(AND('Mapa final'!$H$38="Muy Baja",'Mapa final'!$L$38="Menor"),CONCATENATE("R",'Mapa final'!$A$38),"")</f>
        <v/>
      </c>
      <c r="S40" s="306"/>
      <c r="T40" s="306" t="str">
        <f>IF(AND('Mapa final'!$H$44="Muy Baja",'Mapa final'!$L$44="Menor"),CONCATENATE("R",'Mapa final'!$A$44),"")</f>
        <v/>
      </c>
      <c r="U40" s="307"/>
      <c r="V40" s="314" t="str">
        <f>IF(AND('Mapa final'!$H$32="Muy Baja",'Mapa final'!$L$32="Moderado"),CONCATENATE("R",'Mapa final'!$A$32),"")</f>
        <v/>
      </c>
      <c r="W40" s="315"/>
      <c r="X40" s="315" t="str">
        <f>IF(AND('Mapa final'!$H$38="Muy Baja",'Mapa final'!$L$38="Moderado"),CONCATENATE("R",'Mapa final'!$A$38),"")</f>
        <v/>
      </c>
      <c r="Y40" s="315"/>
      <c r="Z40" s="315" t="str">
        <f>IF(AND('Mapa final'!$H$44="Muy Baja",'Mapa final'!$L$44="Moderado"),CONCATENATE("R",'Mapa final'!$A$44),"")</f>
        <v/>
      </c>
      <c r="AA40" s="316"/>
      <c r="AB40" s="332" t="str">
        <f>IF(AND('Mapa final'!$H$32="Muy Baja",'Mapa final'!$L$32="Mayor"),CONCATENATE("R",'Mapa final'!$A$32),"")</f>
        <v/>
      </c>
      <c r="AC40" s="333"/>
      <c r="AD40" s="334" t="str">
        <f>IF(AND('Mapa final'!$H$38="Muy Baja",'Mapa final'!$L$38="Mayor"),CONCATENATE("R",'Mapa final'!$A$38),"")</f>
        <v/>
      </c>
      <c r="AE40" s="334"/>
      <c r="AF40" s="334" t="str">
        <f>IF(AND('Mapa final'!$H$44="Muy Baja",'Mapa final'!$L$44="Mayor"),CONCATENATE("R",'Mapa final'!$A$44),"")</f>
        <v/>
      </c>
      <c r="AG40" s="335"/>
      <c r="AH40" s="323" t="str">
        <f>IF(AND('Mapa final'!$H$32="Muy Baja",'Mapa final'!$L$32="Catastrófico"),CONCATENATE("R",'Mapa final'!$A$32),"")</f>
        <v/>
      </c>
      <c r="AI40" s="324"/>
      <c r="AJ40" s="324" t="str">
        <f>IF(AND('Mapa final'!$H$38="Muy Baja",'Mapa final'!$L$38="Catastrófico"),CONCATENATE("R",'Mapa final'!$A$38),"")</f>
        <v/>
      </c>
      <c r="AK40" s="324"/>
      <c r="AL40" s="324" t="str">
        <f>IF(AND('Mapa final'!$H$44="Muy Baja",'Mapa final'!$L$44="Catastrófico"),CONCATENATE("R",'Mapa final'!$A$44),"")</f>
        <v/>
      </c>
      <c r="AM40" s="325"/>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row>
    <row r="41" spans="1:80" x14ac:dyDescent="0.35">
      <c r="A41" s="89"/>
      <c r="B41" s="354"/>
      <c r="C41" s="354"/>
      <c r="D41" s="355"/>
      <c r="E41" s="346"/>
      <c r="F41" s="347"/>
      <c r="G41" s="347"/>
      <c r="H41" s="347"/>
      <c r="I41" s="348"/>
      <c r="J41" s="305"/>
      <c r="K41" s="306"/>
      <c r="L41" s="306"/>
      <c r="M41" s="306"/>
      <c r="N41" s="306"/>
      <c r="O41" s="307"/>
      <c r="P41" s="305"/>
      <c r="Q41" s="306"/>
      <c r="R41" s="306"/>
      <c r="S41" s="306"/>
      <c r="T41" s="306"/>
      <c r="U41" s="307"/>
      <c r="V41" s="314"/>
      <c r="W41" s="315"/>
      <c r="X41" s="315"/>
      <c r="Y41" s="315"/>
      <c r="Z41" s="315"/>
      <c r="AA41" s="316"/>
      <c r="AB41" s="332"/>
      <c r="AC41" s="333"/>
      <c r="AD41" s="334"/>
      <c r="AE41" s="334"/>
      <c r="AF41" s="334"/>
      <c r="AG41" s="335"/>
      <c r="AH41" s="323"/>
      <c r="AI41" s="324"/>
      <c r="AJ41" s="324"/>
      <c r="AK41" s="324"/>
      <c r="AL41" s="324"/>
      <c r="AM41" s="325"/>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row>
    <row r="42" spans="1:80" x14ac:dyDescent="0.35">
      <c r="A42" s="89"/>
      <c r="B42" s="354"/>
      <c r="C42" s="354"/>
      <c r="D42" s="355"/>
      <c r="E42" s="346"/>
      <c r="F42" s="347"/>
      <c r="G42" s="347"/>
      <c r="H42" s="347"/>
      <c r="I42" s="348"/>
      <c r="J42" s="305" t="str">
        <f>IF(AND('Mapa final'!$H$50="Muy Baja",'Mapa final'!$L$50="Leve"),CONCATENATE("R",'Mapa final'!$A$50),"")</f>
        <v/>
      </c>
      <c r="K42" s="306"/>
      <c r="L42" s="306" t="str">
        <f>IF(AND('Mapa final'!$H$56="Muy Baja",'Mapa final'!$L$56="Leve"),CONCATENATE("R",'Mapa final'!$A$56),"")</f>
        <v/>
      </c>
      <c r="M42" s="306"/>
      <c r="N42" s="306" t="str">
        <f>IF(AND('Mapa final'!$H$62="Muy Baja",'Mapa final'!$L$62="Leve"),CONCATENATE("R",'Mapa final'!$A$62),"")</f>
        <v/>
      </c>
      <c r="O42" s="307"/>
      <c r="P42" s="305" t="str">
        <f>IF(AND('Mapa final'!$H$50="Muy Baja",'Mapa final'!$L$50="Menor"),CONCATENATE("R",'Mapa final'!$A$50),"")</f>
        <v/>
      </c>
      <c r="Q42" s="306"/>
      <c r="R42" s="306" t="str">
        <f>IF(AND('Mapa final'!$H$56="Muy Baja",'Mapa final'!$L$56="Menor"),CONCATENATE("R",'Mapa final'!$A$56),"")</f>
        <v/>
      </c>
      <c r="S42" s="306"/>
      <c r="T42" s="306" t="str">
        <f>IF(AND('Mapa final'!$H$62="Muy Baja",'Mapa final'!$L$62="Menor"),CONCATENATE("R",'Mapa final'!$A$62),"")</f>
        <v/>
      </c>
      <c r="U42" s="307"/>
      <c r="V42" s="314" t="str">
        <f>IF(AND('Mapa final'!$H$50="Muy Baja",'Mapa final'!$L$50="Moderado"),CONCATENATE("R",'Mapa final'!$A$50),"")</f>
        <v/>
      </c>
      <c r="W42" s="315"/>
      <c r="X42" s="315" t="str">
        <f>IF(AND('Mapa final'!$H$56="Muy Baja",'Mapa final'!$L$56="Moderado"),CONCATENATE("R",'Mapa final'!$A$56),"")</f>
        <v/>
      </c>
      <c r="Y42" s="315"/>
      <c r="Z42" s="315" t="str">
        <f>IF(AND('Mapa final'!$H$62="Muy Baja",'Mapa final'!$L$62="Moderado"),CONCATENATE("R",'Mapa final'!$A$62),"")</f>
        <v/>
      </c>
      <c r="AA42" s="316"/>
      <c r="AB42" s="332" t="str">
        <f>IF(AND('Mapa final'!$H$50="Muy Baja",'Mapa final'!$L$50="Mayor"),CONCATENATE("R",'Mapa final'!$A$50),"")</f>
        <v/>
      </c>
      <c r="AC42" s="333"/>
      <c r="AD42" s="334" t="str">
        <f>IF(AND('Mapa final'!$H$56="Muy Baja",'Mapa final'!$L$56="Mayor"),CONCATENATE("R",'Mapa final'!$A$56),"")</f>
        <v/>
      </c>
      <c r="AE42" s="334"/>
      <c r="AF42" s="334" t="str">
        <f>IF(AND('Mapa final'!$H$62="Muy Baja",'Mapa final'!$L$62="Mayor"),CONCATENATE("R",'Mapa final'!$A$62),"")</f>
        <v/>
      </c>
      <c r="AG42" s="335"/>
      <c r="AH42" s="323" t="str">
        <f>IF(AND('Mapa final'!$H$50="Muy Baja",'Mapa final'!$L$50="Catastrófico"),CONCATENATE("R",'Mapa final'!$A$50),"")</f>
        <v/>
      </c>
      <c r="AI42" s="324"/>
      <c r="AJ42" s="324" t="str">
        <f>IF(AND('Mapa final'!$H$56="Muy Baja",'Mapa final'!$L$56="Catastrófico"),CONCATENATE("R",'Mapa final'!$A$56),"")</f>
        <v/>
      </c>
      <c r="AK42" s="324"/>
      <c r="AL42" s="324" t="str">
        <f>IF(AND('Mapa final'!$H$62="Muy Baja",'Mapa final'!$L$62="Catastrófico"),CONCATENATE("R",'Mapa final'!$A$62),"")</f>
        <v/>
      </c>
      <c r="AM42" s="325"/>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row>
    <row r="43" spans="1:80" x14ac:dyDescent="0.35">
      <c r="A43" s="89"/>
      <c r="B43" s="354"/>
      <c r="C43" s="354"/>
      <c r="D43" s="355"/>
      <c r="E43" s="346"/>
      <c r="F43" s="347"/>
      <c r="G43" s="347"/>
      <c r="H43" s="347"/>
      <c r="I43" s="348"/>
      <c r="J43" s="305"/>
      <c r="K43" s="306"/>
      <c r="L43" s="306"/>
      <c r="M43" s="306"/>
      <c r="N43" s="306"/>
      <c r="O43" s="307"/>
      <c r="P43" s="305"/>
      <c r="Q43" s="306"/>
      <c r="R43" s="306"/>
      <c r="S43" s="306"/>
      <c r="T43" s="306"/>
      <c r="U43" s="307"/>
      <c r="V43" s="314"/>
      <c r="W43" s="315"/>
      <c r="X43" s="315"/>
      <c r="Y43" s="315"/>
      <c r="Z43" s="315"/>
      <c r="AA43" s="316"/>
      <c r="AB43" s="332"/>
      <c r="AC43" s="333"/>
      <c r="AD43" s="334"/>
      <c r="AE43" s="334"/>
      <c r="AF43" s="334"/>
      <c r="AG43" s="335"/>
      <c r="AH43" s="323"/>
      <c r="AI43" s="324"/>
      <c r="AJ43" s="324"/>
      <c r="AK43" s="324"/>
      <c r="AL43" s="324"/>
      <c r="AM43" s="325"/>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row>
    <row r="44" spans="1:80" x14ac:dyDescent="0.35">
      <c r="A44" s="89"/>
      <c r="B44" s="354"/>
      <c r="C44" s="354"/>
      <c r="D44" s="355"/>
      <c r="E44" s="346"/>
      <c r="F44" s="347"/>
      <c r="G44" s="347"/>
      <c r="H44" s="347"/>
      <c r="I44" s="348"/>
      <c r="J44" s="305" t="str">
        <f>IF(AND('Mapa final'!$H$68="Muy Baja",'Mapa final'!$L$68="Leve"),CONCATENATE("R",'Mapa final'!$A$68),"")</f>
        <v/>
      </c>
      <c r="K44" s="306"/>
      <c r="L44" s="306" t="str">
        <f>IF(AND('Mapa final'!$H$74="Muy Baja",'Mapa final'!$L$74="Leve"),CONCATENATE("R",'Mapa final'!$A$74),"")</f>
        <v/>
      </c>
      <c r="M44" s="306"/>
      <c r="N44" s="306" t="str">
        <f>IF(AND('Mapa final'!$H$80="Muy Baja",'Mapa final'!$L$80="Leve"),CONCATENATE("R",'Mapa final'!$A$80),"")</f>
        <v/>
      </c>
      <c r="O44" s="307"/>
      <c r="P44" s="305" t="str">
        <f>IF(AND('Mapa final'!$H$68="Muy Baja",'Mapa final'!$L$68="Menor"),CONCATENATE("R",'Mapa final'!$A$68),"")</f>
        <v/>
      </c>
      <c r="Q44" s="306"/>
      <c r="R44" s="306" t="str">
        <f>IF(AND('Mapa final'!$H$74="Muy Baja",'Mapa final'!$L$74="Menor"),CONCATENATE("R",'Mapa final'!$A$74),"")</f>
        <v/>
      </c>
      <c r="S44" s="306"/>
      <c r="T44" s="306" t="str">
        <f>IF(AND('Mapa final'!$H$80="Muy Baja",'Mapa final'!$L$80="Menor"),CONCATENATE("R",'Mapa final'!$A$80),"")</f>
        <v/>
      </c>
      <c r="U44" s="307"/>
      <c r="V44" s="314" t="str">
        <f>IF(AND('Mapa final'!$H$68="Muy Baja",'Mapa final'!$L$68="Moderado"),CONCATENATE("R",'Mapa final'!$A$68),"")</f>
        <v/>
      </c>
      <c r="W44" s="315"/>
      <c r="X44" s="315" t="str">
        <f>IF(AND('Mapa final'!$H$74="Muy Baja",'Mapa final'!$L$74="Moderado"),CONCATENATE("R",'Mapa final'!$A$74),"")</f>
        <v/>
      </c>
      <c r="Y44" s="315"/>
      <c r="Z44" s="315" t="str">
        <f>IF(AND('Mapa final'!$H$80="Muy Baja",'Mapa final'!$L$80="Moderado"),CONCATENATE("R",'Mapa final'!$A$80),"")</f>
        <v/>
      </c>
      <c r="AA44" s="316"/>
      <c r="AB44" s="332" t="str">
        <f>IF(AND('Mapa final'!$H$68="Muy Baja",'Mapa final'!$L$68="Mayor"),CONCATENATE("R",'Mapa final'!$A$68),"")</f>
        <v/>
      </c>
      <c r="AC44" s="333"/>
      <c r="AD44" s="334" t="str">
        <f>IF(AND('Mapa final'!$H$74="Muy Baja",'Mapa final'!$L$74="Mayor"),CONCATENATE("R",'Mapa final'!$A$74),"")</f>
        <v/>
      </c>
      <c r="AE44" s="334"/>
      <c r="AF44" s="334" t="str">
        <f>IF(AND('Mapa final'!$H$80="Muy Baja",'Mapa final'!$L$80="Mayor"),CONCATENATE("R",'Mapa final'!$A$80),"")</f>
        <v/>
      </c>
      <c r="AG44" s="335"/>
      <c r="AH44" s="323" t="str">
        <f>IF(AND('Mapa final'!$H$68="Muy Baja",'Mapa final'!$L$68="Catastrófico"),CONCATENATE("R",'Mapa final'!$A$68),"")</f>
        <v/>
      </c>
      <c r="AI44" s="324"/>
      <c r="AJ44" s="324" t="str">
        <f>IF(AND('Mapa final'!$H$74="Muy Baja",'Mapa final'!$L$74="Catastrófico"),CONCATENATE("R",'Mapa final'!$A$74),"")</f>
        <v/>
      </c>
      <c r="AK44" s="324"/>
      <c r="AL44" s="324" t="str">
        <f>IF(AND('Mapa final'!$H$80="Muy Baja",'Mapa final'!$L$80="Catastrófico"),CONCATENATE("R",'Mapa final'!$A$80),"")</f>
        <v/>
      </c>
      <c r="AM44" s="325"/>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row>
    <row r="45" spans="1:80" ht="15" thickBot="1" x14ac:dyDescent="0.4">
      <c r="A45" s="89"/>
      <c r="B45" s="354"/>
      <c r="C45" s="354"/>
      <c r="D45" s="355"/>
      <c r="E45" s="349"/>
      <c r="F45" s="350"/>
      <c r="G45" s="350"/>
      <c r="H45" s="350"/>
      <c r="I45" s="351"/>
      <c r="J45" s="308"/>
      <c r="K45" s="309"/>
      <c r="L45" s="309"/>
      <c r="M45" s="309"/>
      <c r="N45" s="309"/>
      <c r="O45" s="310"/>
      <c r="P45" s="308"/>
      <c r="Q45" s="309"/>
      <c r="R45" s="309"/>
      <c r="S45" s="309"/>
      <c r="T45" s="309"/>
      <c r="U45" s="310"/>
      <c r="V45" s="317"/>
      <c r="W45" s="318"/>
      <c r="X45" s="318"/>
      <c r="Y45" s="318"/>
      <c r="Z45" s="318"/>
      <c r="AA45" s="319"/>
      <c r="AB45" s="336"/>
      <c r="AC45" s="337"/>
      <c r="AD45" s="337"/>
      <c r="AE45" s="337"/>
      <c r="AF45" s="337"/>
      <c r="AG45" s="338"/>
      <c r="AH45" s="326"/>
      <c r="AI45" s="327"/>
      <c r="AJ45" s="327"/>
      <c r="AK45" s="327"/>
      <c r="AL45" s="327"/>
      <c r="AM45" s="328"/>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row>
    <row r="46" spans="1:80" x14ac:dyDescent="0.35">
      <c r="A46" s="89"/>
      <c r="B46" s="89"/>
      <c r="C46" s="89"/>
      <c r="D46" s="89"/>
      <c r="E46" s="89"/>
      <c r="F46" s="89"/>
      <c r="G46" s="89"/>
      <c r="H46" s="89"/>
      <c r="I46" s="89"/>
      <c r="J46" s="343" t="s">
        <v>112</v>
      </c>
      <c r="K46" s="344"/>
      <c r="L46" s="344"/>
      <c r="M46" s="344"/>
      <c r="N46" s="344"/>
      <c r="O46" s="345"/>
      <c r="P46" s="343" t="s">
        <v>111</v>
      </c>
      <c r="Q46" s="344"/>
      <c r="R46" s="344"/>
      <c r="S46" s="344"/>
      <c r="T46" s="344"/>
      <c r="U46" s="345"/>
      <c r="V46" s="343" t="s">
        <v>110</v>
      </c>
      <c r="W46" s="344"/>
      <c r="X46" s="344"/>
      <c r="Y46" s="344"/>
      <c r="Z46" s="344"/>
      <c r="AA46" s="345"/>
      <c r="AB46" s="343" t="s">
        <v>109</v>
      </c>
      <c r="AC46" s="353"/>
      <c r="AD46" s="344"/>
      <c r="AE46" s="344"/>
      <c r="AF46" s="344"/>
      <c r="AG46" s="345"/>
      <c r="AH46" s="343" t="s">
        <v>108</v>
      </c>
      <c r="AI46" s="344"/>
      <c r="AJ46" s="344"/>
      <c r="AK46" s="344"/>
      <c r="AL46" s="344"/>
      <c r="AM46" s="345"/>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row>
    <row r="47" spans="1:80" x14ac:dyDescent="0.35">
      <c r="A47" s="89"/>
      <c r="B47" s="89"/>
      <c r="C47" s="89"/>
      <c r="D47" s="89"/>
      <c r="E47" s="89"/>
      <c r="F47" s="89"/>
      <c r="G47" s="89"/>
      <c r="H47" s="89"/>
      <c r="I47" s="89"/>
      <c r="J47" s="346"/>
      <c r="K47" s="347"/>
      <c r="L47" s="347"/>
      <c r="M47" s="347"/>
      <c r="N47" s="347"/>
      <c r="O47" s="348"/>
      <c r="P47" s="346"/>
      <c r="Q47" s="347"/>
      <c r="R47" s="347"/>
      <c r="S47" s="347"/>
      <c r="T47" s="347"/>
      <c r="U47" s="348"/>
      <c r="V47" s="346"/>
      <c r="W47" s="347"/>
      <c r="X47" s="347"/>
      <c r="Y47" s="347"/>
      <c r="Z47" s="347"/>
      <c r="AA47" s="348"/>
      <c r="AB47" s="346"/>
      <c r="AC47" s="347"/>
      <c r="AD47" s="347"/>
      <c r="AE47" s="347"/>
      <c r="AF47" s="347"/>
      <c r="AG47" s="348"/>
      <c r="AH47" s="346"/>
      <c r="AI47" s="347"/>
      <c r="AJ47" s="347"/>
      <c r="AK47" s="347"/>
      <c r="AL47" s="347"/>
      <c r="AM47" s="348"/>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row>
    <row r="48" spans="1:80" x14ac:dyDescent="0.35">
      <c r="A48" s="89"/>
      <c r="B48" s="89"/>
      <c r="C48" s="89"/>
      <c r="D48" s="89"/>
      <c r="E48" s="89"/>
      <c r="F48" s="89"/>
      <c r="G48" s="89"/>
      <c r="H48" s="89"/>
      <c r="I48" s="89"/>
      <c r="J48" s="346"/>
      <c r="K48" s="347"/>
      <c r="L48" s="347"/>
      <c r="M48" s="347"/>
      <c r="N48" s="347"/>
      <c r="O48" s="348"/>
      <c r="P48" s="346"/>
      <c r="Q48" s="347"/>
      <c r="R48" s="347"/>
      <c r="S48" s="347"/>
      <c r="T48" s="347"/>
      <c r="U48" s="348"/>
      <c r="V48" s="346"/>
      <c r="W48" s="347"/>
      <c r="X48" s="347"/>
      <c r="Y48" s="347"/>
      <c r="Z48" s="347"/>
      <c r="AA48" s="348"/>
      <c r="AB48" s="346"/>
      <c r="AC48" s="347"/>
      <c r="AD48" s="347"/>
      <c r="AE48" s="347"/>
      <c r="AF48" s="347"/>
      <c r="AG48" s="348"/>
      <c r="AH48" s="346"/>
      <c r="AI48" s="347"/>
      <c r="AJ48" s="347"/>
      <c r="AK48" s="347"/>
      <c r="AL48" s="347"/>
      <c r="AM48" s="348"/>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row>
    <row r="49" spans="1:80" x14ac:dyDescent="0.35">
      <c r="A49" s="89"/>
      <c r="B49" s="89"/>
      <c r="C49" s="89"/>
      <c r="D49" s="89"/>
      <c r="E49" s="89"/>
      <c r="F49" s="89"/>
      <c r="G49" s="89"/>
      <c r="H49" s="89"/>
      <c r="I49" s="89"/>
      <c r="J49" s="346"/>
      <c r="K49" s="347"/>
      <c r="L49" s="347"/>
      <c r="M49" s="347"/>
      <c r="N49" s="347"/>
      <c r="O49" s="348"/>
      <c r="P49" s="346"/>
      <c r="Q49" s="347"/>
      <c r="R49" s="347"/>
      <c r="S49" s="347"/>
      <c r="T49" s="347"/>
      <c r="U49" s="348"/>
      <c r="V49" s="346"/>
      <c r="W49" s="347"/>
      <c r="X49" s="347"/>
      <c r="Y49" s="347"/>
      <c r="Z49" s="347"/>
      <c r="AA49" s="348"/>
      <c r="AB49" s="346"/>
      <c r="AC49" s="347"/>
      <c r="AD49" s="347"/>
      <c r="AE49" s="347"/>
      <c r="AF49" s="347"/>
      <c r="AG49" s="348"/>
      <c r="AH49" s="346"/>
      <c r="AI49" s="347"/>
      <c r="AJ49" s="347"/>
      <c r="AK49" s="347"/>
      <c r="AL49" s="347"/>
      <c r="AM49" s="34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row>
    <row r="50" spans="1:80" x14ac:dyDescent="0.35">
      <c r="A50" s="89"/>
      <c r="B50" s="89"/>
      <c r="C50" s="89"/>
      <c r="D50" s="89"/>
      <c r="E50" s="89"/>
      <c r="F50" s="89"/>
      <c r="G50" s="89"/>
      <c r="H50" s="89"/>
      <c r="I50" s="89"/>
      <c r="J50" s="346"/>
      <c r="K50" s="347"/>
      <c r="L50" s="347"/>
      <c r="M50" s="347"/>
      <c r="N50" s="347"/>
      <c r="O50" s="348"/>
      <c r="P50" s="346"/>
      <c r="Q50" s="347"/>
      <c r="R50" s="347"/>
      <c r="S50" s="347"/>
      <c r="T50" s="347"/>
      <c r="U50" s="348"/>
      <c r="V50" s="346"/>
      <c r="W50" s="347"/>
      <c r="X50" s="347"/>
      <c r="Y50" s="347"/>
      <c r="Z50" s="347"/>
      <c r="AA50" s="348"/>
      <c r="AB50" s="346"/>
      <c r="AC50" s="347"/>
      <c r="AD50" s="347"/>
      <c r="AE50" s="347"/>
      <c r="AF50" s="347"/>
      <c r="AG50" s="348"/>
      <c r="AH50" s="346"/>
      <c r="AI50" s="347"/>
      <c r="AJ50" s="347"/>
      <c r="AK50" s="347"/>
      <c r="AL50" s="347"/>
      <c r="AM50" s="34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row>
    <row r="51" spans="1:80" ht="15" thickBot="1" x14ac:dyDescent="0.4">
      <c r="A51" s="89"/>
      <c r="B51" s="89"/>
      <c r="C51" s="89"/>
      <c r="D51" s="89"/>
      <c r="E51" s="89"/>
      <c r="F51" s="89"/>
      <c r="G51" s="89"/>
      <c r="H51" s="89"/>
      <c r="I51" s="89"/>
      <c r="J51" s="349"/>
      <c r="K51" s="350"/>
      <c r="L51" s="350"/>
      <c r="M51" s="350"/>
      <c r="N51" s="350"/>
      <c r="O51" s="351"/>
      <c r="P51" s="349"/>
      <c r="Q51" s="350"/>
      <c r="R51" s="350"/>
      <c r="S51" s="350"/>
      <c r="T51" s="350"/>
      <c r="U51" s="351"/>
      <c r="V51" s="349"/>
      <c r="W51" s="350"/>
      <c r="X51" s="350"/>
      <c r="Y51" s="350"/>
      <c r="Z51" s="350"/>
      <c r="AA51" s="351"/>
      <c r="AB51" s="349"/>
      <c r="AC51" s="350"/>
      <c r="AD51" s="350"/>
      <c r="AE51" s="350"/>
      <c r="AF51" s="350"/>
      <c r="AG51" s="351"/>
      <c r="AH51" s="349"/>
      <c r="AI51" s="350"/>
      <c r="AJ51" s="350"/>
      <c r="AK51" s="350"/>
      <c r="AL51" s="350"/>
      <c r="AM51" s="351"/>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row>
    <row r="52" spans="1:80" x14ac:dyDescent="0.35">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row>
    <row r="53" spans="1:80" ht="15" customHeight="1" x14ac:dyDescent="0.35">
      <c r="A53" s="89"/>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c r="CA53" s="89"/>
      <c r="CB53" s="89"/>
    </row>
    <row r="54" spans="1:80" ht="15" customHeight="1" x14ac:dyDescent="0.35">
      <c r="A54" s="89"/>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row>
    <row r="55" spans="1:80" x14ac:dyDescent="0.35">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row>
    <row r="56" spans="1:80" x14ac:dyDescent="0.35">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row>
    <row r="57" spans="1:80" x14ac:dyDescent="0.3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row>
    <row r="58" spans="1:80" x14ac:dyDescent="0.3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row>
    <row r="59" spans="1:80" x14ac:dyDescent="0.35">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row>
    <row r="60" spans="1:80" x14ac:dyDescent="0.35">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row>
    <row r="61" spans="1:80" x14ac:dyDescent="0.35">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row>
    <row r="62" spans="1:80" x14ac:dyDescent="0.35">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row>
    <row r="63" spans="1:80" x14ac:dyDescent="0.35">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row>
    <row r="64" spans="1:80" x14ac:dyDescent="0.35">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c r="BW64" s="89"/>
      <c r="BX64" s="89"/>
      <c r="BY64" s="89"/>
      <c r="BZ64" s="89"/>
      <c r="CA64" s="89"/>
      <c r="CB64" s="89"/>
    </row>
    <row r="65" spans="1:80" x14ac:dyDescent="0.3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row>
    <row r="66" spans="1:80" x14ac:dyDescent="0.35">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row>
    <row r="67" spans="1:80" x14ac:dyDescent="0.35">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c r="BW67" s="89"/>
      <c r="BX67" s="89"/>
      <c r="BY67" s="89"/>
      <c r="BZ67" s="89"/>
      <c r="CA67" s="89"/>
      <c r="CB67" s="89"/>
    </row>
    <row r="68" spans="1:80" x14ac:dyDescent="0.35">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row>
    <row r="69" spans="1:80" x14ac:dyDescent="0.35">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c r="BW69" s="89"/>
      <c r="BX69" s="89"/>
      <c r="BY69" s="89"/>
      <c r="BZ69" s="89"/>
      <c r="CA69" s="89"/>
      <c r="CB69" s="89"/>
    </row>
    <row r="70" spans="1:80" x14ac:dyDescent="0.35">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c r="BW70" s="89"/>
      <c r="BX70" s="89"/>
      <c r="BY70" s="89"/>
      <c r="BZ70" s="89"/>
      <c r="CA70" s="89"/>
      <c r="CB70" s="89"/>
    </row>
    <row r="71" spans="1:80" x14ac:dyDescent="0.35">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row>
    <row r="72" spans="1:80" x14ac:dyDescent="0.3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row>
    <row r="73" spans="1:80" x14ac:dyDescent="0.35">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row>
    <row r="74" spans="1:80" x14ac:dyDescent="0.35">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c r="BW74" s="89"/>
      <c r="BX74" s="89"/>
      <c r="BY74" s="89"/>
      <c r="BZ74" s="89"/>
      <c r="CA74" s="89"/>
      <c r="CB74" s="89"/>
    </row>
    <row r="75" spans="1:80" x14ac:dyDescent="0.35">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row>
    <row r="76" spans="1:80" x14ac:dyDescent="0.35">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row>
    <row r="77" spans="1:80" x14ac:dyDescent="0.35">
      <c r="A77" s="89"/>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c r="BW77" s="89"/>
      <c r="BX77" s="89"/>
      <c r="BY77" s="89"/>
      <c r="BZ77" s="89"/>
      <c r="CA77" s="89"/>
      <c r="CB77" s="89"/>
    </row>
    <row r="78" spans="1:80" x14ac:dyDescent="0.35">
      <c r="A78" s="89"/>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c r="CA78" s="89"/>
      <c r="CB78" s="89"/>
    </row>
    <row r="79" spans="1:80" x14ac:dyDescent="0.35">
      <c r="A79" s="89"/>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row>
    <row r="80" spans="1:80" x14ac:dyDescent="0.35">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row>
    <row r="81" spans="1:63" x14ac:dyDescent="0.35">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row>
    <row r="82" spans="1:63" x14ac:dyDescent="0.35">
      <c r="A82" s="89"/>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row>
    <row r="83" spans="1:63" x14ac:dyDescent="0.35">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row>
    <row r="84" spans="1:63" x14ac:dyDescent="0.35">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row>
    <row r="85" spans="1:63" x14ac:dyDescent="0.35">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row>
    <row r="86" spans="1:63" x14ac:dyDescent="0.35">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row>
    <row r="87" spans="1:63" x14ac:dyDescent="0.35">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row>
    <row r="88" spans="1:63" x14ac:dyDescent="0.35">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row>
    <row r="89" spans="1:63" x14ac:dyDescent="0.35">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row>
    <row r="90" spans="1:63" x14ac:dyDescent="0.35">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row>
    <row r="91" spans="1:63" x14ac:dyDescent="0.35">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row>
    <row r="92" spans="1:63" x14ac:dyDescent="0.35">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row>
    <row r="93" spans="1:63" x14ac:dyDescent="0.35">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row>
    <row r="94" spans="1:63" x14ac:dyDescent="0.35">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row>
    <row r="95" spans="1:63" x14ac:dyDescent="0.35">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row>
    <row r="96" spans="1:63" x14ac:dyDescent="0.35">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row>
    <row r="97" spans="1:63" x14ac:dyDescent="0.35">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row>
    <row r="98" spans="1:63" x14ac:dyDescent="0.35">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row>
    <row r="99" spans="1:63" x14ac:dyDescent="0.35">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row>
    <row r="100" spans="1:63" x14ac:dyDescent="0.35">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row>
    <row r="101" spans="1:63" x14ac:dyDescent="0.35">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row>
    <row r="102" spans="1:63" x14ac:dyDescent="0.35">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row>
    <row r="103" spans="1:63" x14ac:dyDescent="0.35">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row>
    <row r="104" spans="1:63" x14ac:dyDescent="0.35">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c r="BC104" s="89"/>
      <c r="BD104" s="89"/>
      <c r="BE104" s="89"/>
      <c r="BF104" s="89"/>
      <c r="BG104" s="89"/>
      <c r="BH104" s="89"/>
      <c r="BI104" s="89"/>
      <c r="BJ104" s="89"/>
      <c r="BK104" s="89"/>
    </row>
    <row r="105" spans="1:63" x14ac:dyDescent="0.35">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row>
    <row r="106" spans="1:63" x14ac:dyDescent="0.35">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89"/>
      <c r="BH106" s="89"/>
      <c r="BI106" s="89"/>
      <c r="BJ106" s="89"/>
      <c r="BK106" s="89"/>
    </row>
    <row r="107" spans="1:63" x14ac:dyDescent="0.35">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c r="BE107" s="89"/>
      <c r="BF107" s="89"/>
      <c r="BG107" s="89"/>
      <c r="BH107" s="89"/>
      <c r="BI107" s="89"/>
      <c r="BJ107" s="89"/>
      <c r="BK107" s="89"/>
    </row>
    <row r="108" spans="1:63" x14ac:dyDescent="0.35">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c r="BC108" s="89"/>
      <c r="BD108" s="89"/>
      <c r="BE108" s="89"/>
      <c r="BF108" s="89"/>
      <c r="BG108" s="89"/>
      <c r="BH108" s="89"/>
      <c r="BI108" s="89"/>
      <c r="BJ108" s="89"/>
      <c r="BK108" s="89"/>
    </row>
    <row r="109" spans="1:63" x14ac:dyDescent="0.35">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89"/>
      <c r="AZ109" s="89"/>
      <c r="BA109" s="89"/>
      <c r="BB109" s="89"/>
      <c r="BC109" s="89"/>
      <c r="BD109" s="89"/>
      <c r="BE109" s="89"/>
      <c r="BF109" s="89"/>
      <c r="BG109" s="89"/>
      <c r="BH109" s="89"/>
      <c r="BI109" s="89"/>
      <c r="BJ109" s="89"/>
      <c r="BK109" s="89"/>
    </row>
    <row r="110" spans="1:63" x14ac:dyDescent="0.35">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c r="BI110" s="89"/>
      <c r="BJ110" s="89"/>
      <c r="BK110" s="89"/>
    </row>
    <row r="111" spans="1:63" x14ac:dyDescent="0.35">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c r="BE111" s="89"/>
      <c r="BF111" s="89"/>
      <c r="BG111" s="89"/>
      <c r="BH111" s="89"/>
      <c r="BI111" s="89"/>
      <c r="BJ111" s="89"/>
      <c r="BK111" s="89"/>
    </row>
    <row r="112" spans="1:63" x14ac:dyDescent="0.35">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row>
    <row r="113" spans="1:63" x14ac:dyDescent="0.35">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c r="AZ113" s="89"/>
      <c r="BA113" s="89"/>
      <c r="BB113" s="89"/>
      <c r="BC113" s="89"/>
      <c r="BD113" s="89"/>
      <c r="BE113" s="89"/>
      <c r="BF113" s="89"/>
      <c r="BG113" s="89"/>
      <c r="BH113" s="89"/>
      <c r="BI113" s="89"/>
      <c r="BJ113" s="89"/>
      <c r="BK113" s="89"/>
    </row>
    <row r="114" spans="1:63" x14ac:dyDescent="0.35">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89"/>
      <c r="BH114" s="89"/>
      <c r="BI114" s="89"/>
      <c r="BJ114" s="89"/>
      <c r="BK114" s="89"/>
    </row>
    <row r="115" spans="1:63" x14ac:dyDescent="0.35">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c r="BE115" s="89"/>
      <c r="BF115" s="89"/>
      <c r="BG115" s="89"/>
      <c r="BH115" s="89"/>
      <c r="BI115" s="89"/>
      <c r="BJ115" s="89"/>
      <c r="BK115" s="89"/>
    </row>
    <row r="116" spans="1:63" x14ac:dyDescent="0.35">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89"/>
      <c r="AN116" s="89"/>
      <c r="AO116" s="89"/>
      <c r="AP116" s="89"/>
      <c r="AQ116" s="89"/>
      <c r="AR116" s="89"/>
      <c r="AS116" s="89"/>
      <c r="AT116" s="89"/>
      <c r="AU116" s="89"/>
      <c r="AV116" s="89"/>
      <c r="AW116" s="89"/>
      <c r="AX116" s="89"/>
      <c r="AY116" s="89"/>
      <c r="AZ116" s="89"/>
      <c r="BA116" s="89"/>
      <c r="BB116" s="89"/>
      <c r="BC116" s="89"/>
      <c r="BD116" s="89"/>
      <c r="BE116" s="89"/>
      <c r="BF116" s="89"/>
      <c r="BG116" s="89"/>
      <c r="BH116" s="89"/>
      <c r="BI116" s="89"/>
      <c r="BJ116" s="89"/>
      <c r="BK116" s="89"/>
    </row>
    <row r="117" spans="1:63" x14ac:dyDescent="0.35">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89"/>
      <c r="BH117" s="89"/>
      <c r="BI117" s="89"/>
      <c r="BJ117" s="89"/>
      <c r="BK117" s="89"/>
    </row>
    <row r="118" spans="1:63" x14ac:dyDescent="0.35">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c r="BE118" s="89"/>
      <c r="BF118" s="89"/>
      <c r="BG118" s="89"/>
      <c r="BH118" s="89"/>
      <c r="BI118" s="89"/>
      <c r="BJ118" s="89"/>
      <c r="BK118" s="89"/>
    </row>
    <row r="119" spans="1:63" x14ac:dyDescent="0.35">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89"/>
      <c r="BD119" s="89"/>
      <c r="BE119" s="89"/>
      <c r="BF119" s="89"/>
      <c r="BG119" s="89"/>
      <c r="BH119" s="89"/>
      <c r="BI119" s="89"/>
      <c r="BJ119" s="89"/>
      <c r="BK119" s="89"/>
    </row>
    <row r="120" spans="1:63" x14ac:dyDescent="0.35">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89"/>
      <c r="AZ120" s="89"/>
      <c r="BA120" s="89"/>
      <c r="BB120" s="89"/>
      <c r="BC120" s="89"/>
      <c r="BD120" s="89"/>
      <c r="BE120" s="89"/>
      <c r="BF120" s="89"/>
      <c r="BG120" s="89"/>
      <c r="BH120" s="89"/>
      <c r="BI120" s="89"/>
      <c r="BJ120" s="89"/>
      <c r="BK120" s="89"/>
    </row>
    <row r="121" spans="1:63" x14ac:dyDescent="0.35">
      <c r="A121" s="89"/>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89"/>
      <c r="AZ121" s="89"/>
      <c r="BA121" s="89"/>
      <c r="BB121" s="89"/>
      <c r="BC121" s="89"/>
      <c r="BD121" s="89"/>
      <c r="BE121" s="89"/>
      <c r="BF121" s="89"/>
      <c r="BG121" s="89"/>
      <c r="BH121" s="89"/>
      <c r="BI121" s="89"/>
      <c r="BJ121" s="89"/>
      <c r="BK121" s="89"/>
    </row>
    <row r="122" spans="1:63" x14ac:dyDescent="0.35">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c r="BC122" s="89"/>
      <c r="BD122" s="89"/>
      <c r="BE122" s="89"/>
      <c r="BF122" s="89"/>
      <c r="BG122" s="89"/>
      <c r="BH122" s="89"/>
      <c r="BI122" s="89"/>
      <c r="BJ122" s="89"/>
      <c r="BK122" s="89"/>
    </row>
    <row r="123" spans="1:63" x14ac:dyDescent="0.35">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B123" s="89"/>
      <c r="BC123" s="89"/>
      <c r="BD123" s="89"/>
      <c r="BE123" s="89"/>
      <c r="BF123" s="89"/>
      <c r="BG123" s="89"/>
      <c r="BH123" s="89"/>
      <c r="BI123" s="89"/>
      <c r="BJ123" s="89"/>
      <c r="BK123" s="89"/>
    </row>
    <row r="124" spans="1:63" x14ac:dyDescent="0.35">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89"/>
      <c r="BG124" s="89"/>
      <c r="BH124" s="89"/>
      <c r="BI124" s="89"/>
      <c r="BJ124" s="89"/>
      <c r="BK124" s="89"/>
    </row>
    <row r="125" spans="1:63" x14ac:dyDescent="0.35">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c r="AR125" s="89"/>
      <c r="AS125" s="89"/>
      <c r="AT125" s="89"/>
      <c r="AU125" s="89"/>
      <c r="AV125" s="89"/>
      <c r="AW125" s="89"/>
      <c r="AX125" s="89"/>
      <c r="AY125" s="89"/>
      <c r="AZ125" s="89"/>
      <c r="BA125" s="89"/>
      <c r="BB125" s="89"/>
      <c r="BC125" s="89"/>
      <c r="BD125" s="89"/>
      <c r="BE125" s="89"/>
      <c r="BF125" s="89"/>
      <c r="BG125" s="89"/>
      <c r="BH125" s="89"/>
      <c r="BI125" s="89"/>
      <c r="BJ125" s="89"/>
      <c r="BK125" s="89"/>
    </row>
    <row r="126" spans="1:63" x14ac:dyDescent="0.35">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c r="BC126" s="89"/>
      <c r="BD126" s="89"/>
      <c r="BE126" s="89"/>
      <c r="BF126" s="89"/>
      <c r="BG126" s="89"/>
      <c r="BH126" s="89"/>
      <c r="BI126" s="89"/>
      <c r="BJ126" s="89"/>
      <c r="BK126" s="89"/>
    </row>
    <row r="127" spans="1:63" x14ac:dyDescent="0.35">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c r="AY127" s="89"/>
      <c r="AZ127" s="89"/>
      <c r="BA127" s="89"/>
      <c r="BB127" s="89"/>
      <c r="BC127" s="89"/>
      <c r="BD127" s="89"/>
      <c r="BE127" s="89"/>
      <c r="BF127" s="89"/>
      <c r="BG127" s="89"/>
      <c r="BH127" s="89"/>
      <c r="BI127" s="89"/>
      <c r="BJ127" s="89"/>
      <c r="BK127" s="89"/>
    </row>
    <row r="128" spans="1:63" x14ac:dyDescent="0.35">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c r="BC128" s="89"/>
      <c r="BD128" s="89"/>
      <c r="BE128" s="89"/>
      <c r="BF128" s="89"/>
      <c r="BG128" s="89"/>
      <c r="BH128" s="89"/>
      <c r="BI128" s="89"/>
      <c r="BJ128" s="89"/>
      <c r="BK128" s="89"/>
    </row>
    <row r="129" spans="2:63" x14ac:dyDescent="0.35">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c r="BB129" s="89"/>
      <c r="BC129" s="89"/>
      <c r="BD129" s="89"/>
      <c r="BE129" s="89"/>
      <c r="BF129" s="89"/>
      <c r="BG129" s="89"/>
      <c r="BH129" s="89"/>
      <c r="BI129" s="89"/>
      <c r="BJ129" s="89"/>
      <c r="BK129" s="89"/>
    </row>
    <row r="130" spans="2:63" x14ac:dyDescent="0.35">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c r="AZ130" s="89"/>
      <c r="BA130" s="89"/>
      <c r="BB130" s="89"/>
      <c r="BC130" s="89"/>
      <c r="BD130" s="89"/>
      <c r="BE130" s="89"/>
      <c r="BF130" s="89"/>
      <c r="BG130" s="89"/>
      <c r="BH130" s="89"/>
      <c r="BI130" s="89"/>
      <c r="BJ130" s="89"/>
      <c r="BK130" s="89"/>
    </row>
    <row r="131" spans="2:63" x14ac:dyDescent="0.35">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c r="AZ131" s="89"/>
      <c r="BA131" s="89"/>
      <c r="BB131" s="89"/>
      <c r="BC131" s="89"/>
      <c r="BD131" s="89"/>
      <c r="BE131" s="89"/>
      <c r="BF131" s="89"/>
      <c r="BG131" s="89"/>
      <c r="BH131" s="89"/>
      <c r="BI131" s="89"/>
      <c r="BJ131" s="89"/>
      <c r="BK131" s="89"/>
    </row>
    <row r="132" spans="2:63" x14ac:dyDescent="0.35">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row>
    <row r="133" spans="2:63" x14ac:dyDescent="0.35">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c r="BB133" s="89"/>
      <c r="BC133" s="89"/>
      <c r="BD133" s="89"/>
      <c r="BE133" s="89"/>
      <c r="BF133" s="89"/>
      <c r="BG133" s="89"/>
      <c r="BH133" s="89"/>
      <c r="BI133" s="89"/>
      <c r="BJ133" s="89"/>
      <c r="BK133" s="89"/>
    </row>
    <row r="134" spans="2:63" x14ac:dyDescent="0.35">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c r="BB134" s="89"/>
      <c r="BC134" s="89"/>
      <c r="BD134" s="89"/>
      <c r="BE134" s="89"/>
      <c r="BF134" s="89"/>
      <c r="BG134" s="89"/>
      <c r="BH134" s="89"/>
      <c r="BI134" s="89"/>
      <c r="BJ134" s="89"/>
      <c r="BK134" s="89"/>
    </row>
    <row r="135" spans="2:63" x14ac:dyDescent="0.35">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c r="AZ135" s="89"/>
      <c r="BA135" s="89"/>
      <c r="BB135" s="89"/>
      <c r="BC135" s="89"/>
      <c r="BD135" s="89"/>
      <c r="BE135" s="89"/>
      <c r="BF135" s="89"/>
      <c r="BG135" s="89"/>
      <c r="BH135" s="89"/>
      <c r="BI135" s="89"/>
      <c r="BJ135" s="89"/>
      <c r="BK135" s="89"/>
    </row>
    <row r="136" spans="2:63" x14ac:dyDescent="0.35">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c r="BB136" s="89"/>
      <c r="BC136" s="89"/>
      <c r="BD136" s="89"/>
      <c r="BE136" s="89"/>
      <c r="BF136" s="89"/>
      <c r="BG136" s="89"/>
      <c r="BH136" s="89"/>
      <c r="BI136" s="89"/>
      <c r="BJ136" s="89"/>
      <c r="BK136" s="89"/>
    </row>
    <row r="137" spans="2:63" x14ac:dyDescent="0.35">
      <c r="B137" s="89"/>
      <c r="C137" s="89"/>
      <c r="D137" s="89"/>
      <c r="E137" s="89"/>
      <c r="F137" s="89"/>
      <c r="G137" s="89"/>
      <c r="H137" s="89"/>
      <c r="I137" s="89"/>
    </row>
    <row r="138" spans="2:63" x14ac:dyDescent="0.35">
      <c r="B138" s="89"/>
      <c r="C138" s="89"/>
      <c r="D138" s="89"/>
      <c r="E138" s="89"/>
      <c r="F138" s="89"/>
      <c r="G138" s="89"/>
      <c r="H138" s="89"/>
      <c r="I138" s="89"/>
    </row>
    <row r="139" spans="2:63" x14ac:dyDescent="0.35">
      <c r="B139" s="89"/>
      <c r="C139" s="89"/>
      <c r="D139" s="89"/>
      <c r="E139" s="89"/>
      <c r="F139" s="89"/>
      <c r="G139" s="89"/>
      <c r="H139" s="89"/>
      <c r="I139" s="89"/>
    </row>
    <row r="140" spans="2:63" x14ac:dyDescent="0.35">
      <c r="B140" s="89"/>
      <c r="C140" s="89"/>
      <c r="D140" s="89"/>
      <c r="E140" s="89"/>
      <c r="F140" s="89"/>
      <c r="G140" s="89"/>
      <c r="H140" s="89"/>
      <c r="I140" s="89"/>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J2" sqref="J2:AM4"/>
    </sheetView>
  </sheetViews>
  <sheetFormatPr baseColWidth="10" defaultRowHeight="14.5" x14ac:dyDescent="0.35"/>
  <cols>
    <col min="2" max="18" width="5.7265625" customWidth="1"/>
    <col min="19" max="19" width="8.453125" customWidth="1"/>
    <col min="20" max="23" width="5.7265625" customWidth="1"/>
    <col min="24" max="24" width="8.54296875" customWidth="1"/>
    <col min="25" max="26" width="5.7265625" customWidth="1"/>
    <col min="27" max="27" width="10.7265625" customWidth="1"/>
    <col min="28" max="28" width="5.7265625" customWidth="1"/>
    <col min="29" max="29" width="7.453125" customWidth="1"/>
    <col min="30" max="33" width="5.7265625" customWidth="1"/>
    <col min="34" max="34" width="8.54296875" customWidth="1"/>
    <col min="35" max="39" width="5.7265625" customWidth="1"/>
    <col min="41" max="46" width="5.7265625" customWidth="1"/>
  </cols>
  <sheetData>
    <row r="1" spans="1:91" x14ac:dyDescent="0.35">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row>
    <row r="2" spans="1:91" ht="18" customHeight="1" x14ac:dyDescent="0.35">
      <c r="A2" s="89"/>
      <c r="B2" s="422" t="s">
        <v>157</v>
      </c>
      <c r="C2" s="423"/>
      <c r="D2" s="423"/>
      <c r="E2" s="423"/>
      <c r="F2" s="423"/>
      <c r="G2" s="423"/>
      <c r="H2" s="423"/>
      <c r="I2" s="423"/>
      <c r="J2" s="342" t="s">
        <v>2</v>
      </c>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row>
    <row r="3" spans="1:91" ht="18.75" customHeight="1" x14ac:dyDescent="0.35">
      <c r="A3" s="89"/>
      <c r="B3" s="423"/>
      <c r="C3" s="423"/>
      <c r="D3" s="423"/>
      <c r="E3" s="423"/>
      <c r="F3" s="423"/>
      <c r="G3" s="423"/>
      <c r="H3" s="423"/>
      <c r="I3" s="423"/>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row>
    <row r="4" spans="1:91" ht="15" customHeight="1" x14ac:dyDescent="0.35">
      <c r="A4" s="89"/>
      <c r="B4" s="423"/>
      <c r="C4" s="423"/>
      <c r="D4" s="423"/>
      <c r="E4" s="423"/>
      <c r="F4" s="423"/>
      <c r="G4" s="423"/>
      <c r="H4" s="423"/>
      <c r="I4" s="423"/>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row>
    <row r="5" spans="1:91" ht="15" thickBot="1" x14ac:dyDescent="0.4">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row>
    <row r="6" spans="1:91" ht="15" customHeight="1" x14ac:dyDescent="0.35">
      <c r="A6" s="89"/>
      <c r="B6" s="354" t="s">
        <v>4</v>
      </c>
      <c r="C6" s="354"/>
      <c r="D6" s="355"/>
      <c r="E6" s="392" t="s">
        <v>116</v>
      </c>
      <c r="F6" s="393"/>
      <c r="G6" s="393"/>
      <c r="H6" s="393"/>
      <c r="I6" s="394"/>
      <c r="J6" s="51" t="str">
        <f>IF(AND('Mapa final'!$Y$14="Muy Alta",'Mapa final'!$AA$14="Leve"),CONCATENATE("R1C",'Mapa final'!$O$14),"")</f>
        <v/>
      </c>
      <c r="K6" s="52" t="str">
        <f>IF(AND('Mapa final'!$Y$15="Muy Alta",'Mapa final'!$AA$15="Leve"),CONCATENATE("R1C",'Mapa final'!$O$15),"")</f>
        <v/>
      </c>
      <c r="L6" s="52" t="str">
        <f>IF(AND('Mapa final'!$Y$16="Muy Alta",'Mapa final'!$AA$16="Leve"),CONCATENATE("R1C",'Mapa final'!$O$16),"")</f>
        <v/>
      </c>
      <c r="M6" s="52" t="str">
        <f>IF(AND('Mapa final'!$Y$17="Muy Alta",'Mapa final'!$AA$17="Leve"),CONCATENATE("R1C",'Mapa final'!$O$17),"")</f>
        <v/>
      </c>
      <c r="N6" s="52" t="str">
        <f>IF(AND('Mapa final'!$Y$18="Muy Alta",'Mapa final'!$AA$18="Leve"),CONCATENATE("R1C",'Mapa final'!$O$18),"")</f>
        <v/>
      </c>
      <c r="O6" s="53" t="str">
        <f>IF(AND('Mapa final'!$Y$19="Muy Alta",'Mapa final'!$AA$19="Leve"),CONCATENATE("R1C",'Mapa final'!$O$19),"")</f>
        <v/>
      </c>
      <c r="P6" s="51" t="str">
        <f>IF(AND('Mapa final'!$Y$14="Muy Alta",'Mapa final'!$AA$14="Menor"),CONCATENATE("R1C",'Mapa final'!$O$14),"")</f>
        <v/>
      </c>
      <c r="Q6" s="52" t="str">
        <f>IF(AND('Mapa final'!$Y$15="Muy Alta",'Mapa final'!$AA$15="Menor"),CONCATENATE("R1C",'Mapa final'!$O$15),"")</f>
        <v/>
      </c>
      <c r="R6" s="52" t="str">
        <f>IF(AND('Mapa final'!$Y$16="Muy Alta",'Mapa final'!$AA$16="Menor"),CONCATENATE("R1C",'Mapa final'!$O$16),"")</f>
        <v/>
      </c>
      <c r="S6" s="52" t="str">
        <f>IF(AND('Mapa final'!$Y$17="Muy Alta",'Mapa final'!$AA$17="Menor"),CONCATENATE("R1C",'Mapa final'!$O$17),"")</f>
        <v/>
      </c>
      <c r="T6" s="52" t="str">
        <f>IF(AND('Mapa final'!$Y$18="Muy Alta",'Mapa final'!$AA$18="Menor"),CONCATENATE("R1C",'Mapa final'!$O$18),"")</f>
        <v/>
      </c>
      <c r="U6" s="53" t="str">
        <f>IF(AND('Mapa final'!$Y$19="Muy Alta",'Mapa final'!$AA$19="Menor"),CONCATENATE("R1C",'Mapa final'!$O$19),"")</f>
        <v/>
      </c>
      <c r="V6" s="51" t="str">
        <f>IF(AND('Mapa final'!$Y$14="Muy Alta",'Mapa final'!$AA$14="Moderado"),CONCATENATE("R1C",'Mapa final'!$O$14),"")</f>
        <v/>
      </c>
      <c r="W6" s="52" t="str">
        <f>IF(AND('Mapa final'!$Y$15="Muy Alta",'Mapa final'!$AA$15="Moderado"),CONCATENATE("R1C",'Mapa final'!$O$15),"")</f>
        <v/>
      </c>
      <c r="X6" s="52" t="str">
        <f>IF(AND('Mapa final'!$Y$16="Muy Alta",'Mapa final'!$AA$16="Moderado"),CONCATENATE("R1C",'Mapa final'!$O$16),"")</f>
        <v/>
      </c>
      <c r="Y6" s="52" t="str">
        <f>IF(AND('Mapa final'!$Y$17="Muy Alta",'Mapa final'!$AA$17="Moderado"),CONCATENATE("R1C",'Mapa final'!$O$17),"")</f>
        <v/>
      </c>
      <c r="Z6" s="52" t="str">
        <f>IF(AND('Mapa final'!$Y$18="Muy Alta",'Mapa final'!$AA$18="Moderado"),CONCATENATE("R1C",'Mapa final'!$O$18),"")</f>
        <v/>
      </c>
      <c r="AA6" s="53" t="str">
        <f>IF(AND('Mapa final'!$Y$19="Muy Alta",'Mapa final'!$AA$19="Moderado"),CONCATENATE("R1C",'Mapa final'!$O$19),"")</f>
        <v/>
      </c>
      <c r="AB6" s="51" t="str">
        <f>IF(AND('Mapa final'!$Y$14="Muy Alta",'Mapa final'!$AA$14="Mayor"),CONCATENATE("R1C",'Mapa final'!$O$14),"")</f>
        <v/>
      </c>
      <c r="AC6" s="52" t="str">
        <f>IF(AND('Mapa final'!$Y$15="Muy Alta",'Mapa final'!$AA$15="Mayor"),CONCATENATE("R1C",'Mapa final'!$O$15),"")</f>
        <v/>
      </c>
      <c r="AD6" s="52" t="str">
        <f>IF(AND('Mapa final'!$Y$16="Muy Alta",'Mapa final'!$AA$16="Mayor"),CONCATENATE("R1C",'Mapa final'!$O$16),"")</f>
        <v/>
      </c>
      <c r="AE6" s="52" t="str">
        <f>IF(AND('Mapa final'!$Y$17="Muy Alta",'Mapa final'!$AA$17="Mayor"),CONCATENATE("R1C",'Mapa final'!$O$17),"")</f>
        <v/>
      </c>
      <c r="AF6" s="52" t="str">
        <f>IF(AND('Mapa final'!$Y$18="Muy Alta",'Mapa final'!$AA$18="Mayor"),CONCATENATE("R1C",'Mapa final'!$O$18),"")</f>
        <v/>
      </c>
      <c r="AG6" s="53" t="str">
        <f>IF(AND('Mapa final'!$Y$19="Muy Alta",'Mapa final'!$AA$19="Mayor"),CONCATENATE("R1C",'Mapa final'!$O$19),"")</f>
        <v/>
      </c>
      <c r="AH6" s="54" t="str">
        <f>IF(AND('Mapa final'!$Y$14="Muy Alta",'Mapa final'!$AA$14="Catastrófico"),CONCATENATE("R1C",'Mapa final'!$O$14),"")</f>
        <v/>
      </c>
      <c r="AI6" s="55" t="str">
        <f>IF(AND('Mapa final'!$Y$15="Muy Alta",'Mapa final'!$AA$15="Catastrófico"),CONCATENATE("R1C",'Mapa final'!$O$15),"")</f>
        <v/>
      </c>
      <c r="AJ6" s="55" t="str">
        <f>IF(AND('Mapa final'!$Y$16="Muy Alta",'Mapa final'!$AA$16="Catastrófico"),CONCATENATE("R1C",'Mapa final'!$O$16),"")</f>
        <v/>
      </c>
      <c r="AK6" s="55" t="str">
        <f>IF(AND('Mapa final'!$Y$17="Muy Alta",'Mapa final'!$AA$17="Catastrófico"),CONCATENATE("R1C",'Mapa final'!$O$17),"")</f>
        <v/>
      </c>
      <c r="AL6" s="55" t="str">
        <f>IF(AND('Mapa final'!$Y$18="Muy Alta",'Mapa final'!$AA$18="Catastrófico"),CONCATENATE("R1C",'Mapa final'!$O$18),"")</f>
        <v/>
      </c>
      <c r="AM6" s="56" t="str">
        <f>IF(AND('Mapa final'!$Y$19="Muy Alta",'Mapa final'!$AA$19="Catastrófico"),CONCATENATE("R1C",'Mapa final'!$O$19),"")</f>
        <v/>
      </c>
      <c r="AN6" s="89"/>
      <c r="AO6" s="413" t="s">
        <v>79</v>
      </c>
      <c r="AP6" s="414"/>
      <c r="AQ6" s="414"/>
      <c r="AR6" s="414"/>
      <c r="AS6" s="414"/>
      <c r="AT6" s="415"/>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row>
    <row r="7" spans="1:91" ht="15" customHeight="1" x14ac:dyDescent="0.35">
      <c r="A7" s="89"/>
      <c r="B7" s="354"/>
      <c r="C7" s="354"/>
      <c r="D7" s="355"/>
      <c r="E7" s="395"/>
      <c r="F7" s="396"/>
      <c r="G7" s="396"/>
      <c r="H7" s="396"/>
      <c r="I7" s="397"/>
      <c r="J7" s="57" t="str">
        <f>IF(AND('Mapa final'!$Y$20="Muy Alta",'Mapa final'!$AA$20="Leve"),CONCATENATE("R2C",'Mapa final'!$O$20),"")</f>
        <v/>
      </c>
      <c r="K7" s="58" t="str">
        <f>IF(AND('Mapa final'!$Y$21="Muy Alta",'Mapa final'!$AA$21="Leve"),CONCATENATE("R2C",'Mapa final'!$O$21),"")</f>
        <v/>
      </c>
      <c r="L7" s="58" t="str">
        <f>IF(AND('Mapa final'!$Y$22="Muy Alta",'Mapa final'!$AA$22="Leve"),CONCATENATE("R2C",'Mapa final'!$O$22),"")</f>
        <v/>
      </c>
      <c r="M7" s="58" t="str">
        <f>IF(AND('Mapa final'!$Y$23="Muy Alta",'Mapa final'!$AA$23="Leve"),CONCATENATE("R2C",'Mapa final'!$O$23),"")</f>
        <v/>
      </c>
      <c r="N7" s="58" t="str">
        <f>IF(AND('Mapa final'!$Y$24="Muy Alta",'Mapa final'!$AA$24="Leve"),CONCATENATE("R2C",'Mapa final'!$O$24),"")</f>
        <v/>
      </c>
      <c r="O7" s="59" t="str">
        <f>IF(AND('Mapa final'!$Y$25="Muy Alta",'Mapa final'!$AA$25="Leve"),CONCATENATE("R2C",'Mapa final'!$O$25),"")</f>
        <v/>
      </c>
      <c r="P7" s="57" t="str">
        <f>IF(AND('Mapa final'!$Y$20="Muy Alta",'Mapa final'!$AA$20="Menor"),CONCATENATE("R2C",'Mapa final'!$O$20),"")</f>
        <v/>
      </c>
      <c r="Q7" s="58" t="str">
        <f>IF(AND('Mapa final'!$Y$21="Muy Alta",'Mapa final'!$AA$21="Menor"),CONCATENATE("R2C",'Mapa final'!$O$21),"")</f>
        <v/>
      </c>
      <c r="R7" s="58" t="str">
        <f>IF(AND('Mapa final'!$Y$22="Muy Alta",'Mapa final'!$AA$22="Menor"),CONCATENATE("R2C",'Mapa final'!$O$22),"")</f>
        <v/>
      </c>
      <c r="S7" s="58" t="str">
        <f>IF(AND('Mapa final'!$Y$23="Muy Alta",'Mapa final'!$AA$23="Menor"),CONCATENATE("R2C",'Mapa final'!$O$23),"")</f>
        <v/>
      </c>
      <c r="T7" s="58" t="str">
        <f>IF(AND('Mapa final'!$Y$24="Muy Alta",'Mapa final'!$AA$24="Menor"),CONCATENATE("R2C",'Mapa final'!$O$24),"")</f>
        <v/>
      </c>
      <c r="U7" s="59" t="str">
        <f>IF(AND('Mapa final'!$Y$25="Muy Alta",'Mapa final'!$AA$25="Menor"),CONCATENATE("R2C",'Mapa final'!$O$25),"")</f>
        <v/>
      </c>
      <c r="V7" s="57" t="str">
        <f>IF(AND('Mapa final'!$Y$20="Muy Alta",'Mapa final'!$AA$20="Moderado"),CONCATENATE("R2C",'Mapa final'!$O$20),"")</f>
        <v/>
      </c>
      <c r="W7" s="58" t="str">
        <f>IF(AND('Mapa final'!$Y$21="Muy Alta",'Mapa final'!$AA$21="Moderado"),CONCATENATE("R2C",'Mapa final'!$O$21),"")</f>
        <v/>
      </c>
      <c r="X7" s="58" t="str">
        <f>IF(AND('Mapa final'!$Y$22="Muy Alta",'Mapa final'!$AA$22="Moderado"),CONCATENATE("R2C",'Mapa final'!$O$22),"")</f>
        <v/>
      </c>
      <c r="Y7" s="58" t="str">
        <f>IF(AND('Mapa final'!$Y$23="Muy Alta",'Mapa final'!$AA$23="Moderado"),CONCATENATE("R2C",'Mapa final'!$O$23),"")</f>
        <v/>
      </c>
      <c r="Z7" s="58" t="str">
        <f>IF(AND('Mapa final'!$Y$24="Muy Alta",'Mapa final'!$AA$24="Moderado"),CONCATENATE("R2C",'Mapa final'!$O$24),"")</f>
        <v/>
      </c>
      <c r="AA7" s="59" t="str">
        <f>IF(AND('Mapa final'!$Y$25="Muy Alta",'Mapa final'!$AA$25="Moderado"),CONCATENATE("R2C",'Mapa final'!$O$25),"")</f>
        <v/>
      </c>
      <c r="AB7" s="57" t="str">
        <f>IF(AND('Mapa final'!$Y$20="Muy Alta",'Mapa final'!$AA$20="Mayor"),CONCATENATE("R2C",'Mapa final'!$O$20),"")</f>
        <v/>
      </c>
      <c r="AC7" s="58" t="str">
        <f>IF(AND('Mapa final'!$Y$21="Muy Alta",'Mapa final'!$AA$21="Mayor"),CONCATENATE("R2C",'Mapa final'!$O$21),"")</f>
        <v/>
      </c>
      <c r="AD7" s="58" t="str">
        <f>IF(AND('Mapa final'!$Y$22="Muy Alta",'Mapa final'!$AA$22="Mayor"),CONCATENATE("R2C",'Mapa final'!$O$22),"")</f>
        <v/>
      </c>
      <c r="AE7" s="58" t="str">
        <f>IF(AND('Mapa final'!$Y$23="Muy Alta",'Mapa final'!$AA$23="Mayor"),CONCATENATE("R2C",'Mapa final'!$O$23),"")</f>
        <v/>
      </c>
      <c r="AF7" s="58" t="str">
        <f>IF(AND('Mapa final'!$Y$24="Muy Alta",'Mapa final'!$AA$24="Mayor"),CONCATENATE("R2C",'Mapa final'!$O$24),"")</f>
        <v/>
      </c>
      <c r="AG7" s="59" t="str">
        <f>IF(AND('Mapa final'!$Y$25="Muy Alta",'Mapa final'!$AA$25="Mayor"),CONCATENATE("R2C",'Mapa final'!$O$25),"")</f>
        <v/>
      </c>
      <c r="AH7" s="60" t="str">
        <f>IF(AND('Mapa final'!$Y$20="Muy Alta",'Mapa final'!$AA$20="Catastrófico"),CONCATENATE("R2C",'Mapa final'!$O$20),"")</f>
        <v/>
      </c>
      <c r="AI7" s="61" t="str">
        <f>IF(AND('Mapa final'!$Y$21="Muy Alta",'Mapa final'!$AA$21="Catastrófico"),CONCATENATE("R2C",'Mapa final'!$O$21),"")</f>
        <v/>
      </c>
      <c r="AJ7" s="61" t="str">
        <f>IF(AND('Mapa final'!$Y$22="Muy Alta",'Mapa final'!$AA$22="Catastrófico"),CONCATENATE("R2C",'Mapa final'!$O$22),"")</f>
        <v/>
      </c>
      <c r="AK7" s="61" t="str">
        <f>IF(AND('Mapa final'!$Y$23="Muy Alta",'Mapa final'!$AA$23="Catastrófico"),CONCATENATE("R2C",'Mapa final'!$O$23),"")</f>
        <v/>
      </c>
      <c r="AL7" s="61" t="str">
        <f>IF(AND('Mapa final'!$Y$24="Muy Alta",'Mapa final'!$AA$24="Catastrófico"),CONCATENATE("R2C",'Mapa final'!$O$24),"")</f>
        <v/>
      </c>
      <c r="AM7" s="62" t="str">
        <f>IF(AND('Mapa final'!$Y$25="Muy Alta",'Mapa final'!$AA$25="Catastrófico"),CONCATENATE("R2C",'Mapa final'!$O$25),"")</f>
        <v/>
      </c>
      <c r="AN7" s="89"/>
      <c r="AO7" s="416"/>
      <c r="AP7" s="417"/>
      <c r="AQ7" s="417"/>
      <c r="AR7" s="417"/>
      <c r="AS7" s="417"/>
      <c r="AT7" s="418"/>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row>
    <row r="8" spans="1:91" ht="15" customHeight="1" x14ac:dyDescent="0.35">
      <c r="A8" s="89"/>
      <c r="B8" s="354"/>
      <c r="C8" s="354"/>
      <c r="D8" s="355"/>
      <c r="E8" s="395"/>
      <c r="F8" s="396"/>
      <c r="G8" s="396"/>
      <c r="H8" s="396"/>
      <c r="I8" s="397"/>
      <c r="J8" s="57" t="str">
        <f>IF(AND('Mapa final'!$Y$26="Muy Alta",'Mapa final'!$AA$26="Leve"),CONCATENATE("R3C",'Mapa final'!$O$26),"")</f>
        <v/>
      </c>
      <c r="K8" s="58" t="str">
        <f>IF(AND('Mapa final'!$Y$27="Muy Alta",'Mapa final'!$AA$27="Leve"),CONCATENATE("R3C",'Mapa final'!$O$27),"")</f>
        <v/>
      </c>
      <c r="L8" s="58" t="str">
        <f>IF(AND('Mapa final'!$Y$28="Muy Alta",'Mapa final'!$AA$28="Leve"),CONCATENATE("R3C",'Mapa final'!$O$28),"")</f>
        <v/>
      </c>
      <c r="M8" s="58" t="str">
        <f>IF(AND('Mapa final'!$Y$29="Muy Alta",'Mapa final'!$AA$29="Leve"),CONCATENATE("R3C",'Mapa final'!$O$29),"")</f>
        <v/>
      </c>
      <c r="N8" s="58" t="str">
        <f>IF(AND('Mapa final'!$Y$30="Muy Alta",'Mapa final'!$AA$30="Leve"),CONCATENATE("R3C",'Mapa final'!$O$30),"")</f>
        <v/>
      </c>
      <c r="O8" s="59" t="str">
        <f>IF(AND('Mapa final'!$Y$31="Muy Alta",'Mapa final'!$AA$31="Leve"),CONCATENATE("R3C",'Mapa final'!$O$31),"")</f>
        <v/>
      </c>
      <c r="P8" s="57" t="str">
        <f>IF(AND('Mapa final'!$Y$26="Muy Alta",'Mapa final'!$AA$26="Menor"),CONCATENATE("R3C",'Mapa final'!$O$26),"")</f>
        <v/>
      </c>
      <c r="Q8" s="58" t="str">
        <f>IF(AND('Mapa final'!$Y$27="Muy Alta",'Mapa final'!$AA$27="Menor"),CONCATENATE("R3C",'Mapa final'!$O$27),"")</f>
        <v/>
      </c>
      <c r="R8" s="58" t="str">
        <f>IF(AND('Mapa final'!$Y$28="Muy Alta",'Mapa final'!$AA$28="Menor"),CONCATENATE("R3C",'Mapa final'!$O$28),"")</f>
        <v/>
      </c>
      <c r="S8" s="58" t="str">
        <f>IF(AND('Mapa final'!$Y$29="Muy Alta",'Mapa final'!$AA$29="Menor"),CONCATENATE("R3C",'Mapa final'!$O$29),"")</f>
        <v/>
      </c>
      <c r="T8" s="58" t="str">
        <f>IF(AND('Mapa final'!$Y$30="Muy Alta",'Mapa final'!$AA$30="Menor"),CONCATENATE("R3C",'Mapa final'!$O$30),"")</f>
        <v/>
      </c>
      <c r="U8" s="59" t="str">
        <f>IF(AND('Mapa final'!$Y$31="Muy Alta",'Mapa final'!$AA$31="Menor"),CONCATENATE("R3C",'Mapa final'!$O$31),"")</f>
        <v/>
      </c>
      <c r="V8" s="57" t="str">
        <f>IF(AND('Mapa final'!$Y$26="Muy Alta",'Mapa final'!$AA$26="Moderado"),CONCATENATE("R3C",'Mapa final'!$O$26),"")</f>
        <v/>
      </c>
      <c r="W8" s="58" t="str">
        <f>IF(AND('Mapa final'!$Y$27="Muy Alta",'Mapa final'!$AA$27="Moderado"),CONCATENATE("R3C",'Mapa final'!$O$27),"")</f>
        <v/>
      </c>
      <c r="X8" s="58" t="str">
        <f>IF(AND('Mapa final'!$Y$28="Muy Alta",'Mapa final'!$AA$28="Moderado"),CONCATENATE("R3C",'Mapa final'!$O$28),"")</f>
        <v/>
      </c>
      <c r="Y8" s="58" t="str">
        <f>IF(AND('Mapa final'!$Y$29="Muy Alta",'Mapa final'!$AA$29="Moderado"),CONCATENATE("R3C",'Mapa final'!$O$29),"")</f>
        <v/>
      </c>
      <c r="Z8" s="58" t="str">
        <f>IF(AND('Mapa final'!$Y$30="Muy Alta",'Mapa final'!$AA$30="Moderado"),CONCATENATE("R3C",'Mapa final'!$O$30),"")</f>
        <v/>
      </c>
      <c r="AA8" s="59" t="str">
        <f>IF(AND('Mapa final'!$Y$31="Muy Alta",'Mapa final'!$AA$31="Moderado"),CONCATENATE("R3C",'Mapa final'!$O$31),"")</f>
        <v/>
      </c>
      <c r="AB8" s="57" t="str">
        <f>IF(AND('Mapa final'!$Y$26="Muy Alta",'Mapa final'!$AA$26="Mayor"),CONCATENATE("R3C",'Mapa final'!$O$26),"")</f>
        <v/>
      </c>
      <c r="AC8" s="58" t="str">
        <f>IF(AND('Mapa final'!$Y$27="Muy Alta",'Mapa final'!$AA$27="Mayor"),CONCATENATE("R3C",'Mapa final'!$O$27),"")</f>
        <v/>
      </c>
      <c r="AD8" s="58" t="str">
        <f>IF(AND('Mapa final'!$Y$28="Muy Alta",'Mapa final'!$AA$28="Mayor"),CONCATENATE("R3C",'Mapa final'!$O$28),"")</f>
        <v/>
      </c>
      <c r="AE8" s="58" t="str">
        <f>IF(AND('Mapa final'!$Y$29="Muy Alta",'Mapa final'!$AA$29="Mayor"),CONCATENATE("R3C",'Mapa final'!$O$29),"")</f>
        <v/>
      </c>
      <c r="AF8" s="58" t="str">
        <f>IF(AND('Mapa final'!$Y$30="Muy Alta",'Mapa final'!$AA$30="Mayor"),CONCATENATE("R3C",'Mapa final'!$O$30),"")</f>
        <v/>
      </c>
      <c r="AG8" s="59" t="str">
        <f>IF(AND('Mapa final'!$Y$31="Muy Alta",'Mapa final'!$AA$31="Mayor"),CONCATENATE("R3C",'Mapa final'!$O$31),"")</f>
        <v/>
      </c>
      <c r="AH8" s="60" t="str">
        <f>IF(AND('Mapa final'!$Y$26="Muy Alta",'Mapa final'!$AA$26="Catastrófico"),CONCATENATE("R3C",'Mapa final'!$O$26),"")</f>
        <v/>
      </c>
      <c r="AI8" s="61" t="str">
        <f>IF(AND('Mapa final'!$Y$27="Muy Alta",'Mapa final'!$AA$27="Catastrófico"),CONCATENATE("R3C",'Mapa final'!$O$27),"")</f>
        <v/>
      </c>
      <c r="AJ8" s="61" t="str">
        <f>IF(AND('Mapa final'!$Y$28="Muy Alta",'Mapa final'!$AA$28="Catastrófico"),CONCATENATE("R3C",'Mapa final'!$O$28),"")</f>
        <v/>
      </c>
      <c r="AK8" s="61" t="str">
        <f>IF(AND('Mapa final'!$Y$29="Muy Alta",'Mapa final'!$AA$29="Catastrófico"),CONCATENATE("R3C",'Mapa final'!$O$29),"")</f>
        <v/>
      </c>
      <c r="AL8" s="61" t="str">
        <f>IF(AND('Mapa final'!$Y$30="Muy Alta",'Mapa final'!$AA$30="Catastrófico"),CONCATENATE("R3C",'Mapa final'!$O$30),"")</f>
        <v/>
      </c>
      <c r="AM8" s="62" t="str">
        <f>IF(AND('Mapa final'!$Y$31="Muy Alta",'Mapa final'!$AA$31="Catastrófico"),CONCATENATE("R3C",'Mapa final'!$O$31),"")</f>
        <v/>
      </c>
      <c r="AN8" s="89"/>
      <c r="AO8" s="416"/>
      <c r="AP8" s="417"/>
      <c r="AQ8" s="417"/>
      <c r="AR8" s="417"/>
      <c r="AS8" s="417"/>
      <c r="AT8" s="418"/>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row>
    <row r="9" spans="1:91" ht="15" customHeight="1" x14ac:dyDescent="0.35">
      <c r="A9" s="89"/>
      <c r="B9" s="354"/>
      <c r="C9" s="354"/>
      <c r="D9" s="355"/>
      <c r="E9" s="395"/>
      <c r="F9" s="396"/>
      <c r="G9" s="396"/>
      <c r="H9" s="396"/>
      <c r="I9" s="397"/>
      <c r="J9" s="57" t="str">
        <f>IF(AND('Mapa final'!$Y$32="Muy Alta",'Mapa final'!$AA$32="Leve"),CONCATENATE("R4C",'Mapa final'!$O$32),"")</f>
        <v/>
      </c>
      <c r="K9" s="58" t="str">
        <f>IF(AND('Mapa final'!$Y$33="Muy Alta",'Mapa final'!$AA$33="Leve"),CONCATENATE("R4C",'Mapa final'!$O$33),"")</f>
        <v/>
      </c>
      <c r="L9" s="63" t="str">
        <f>IF(AND('Mapa final'!$Y$34="Muy Alta",'Mapa final'!$AA$34="Leve"),CONCATENATE("R4C",'Mapa final'!$O$34),"")</f>
        <v/>
      </c>
      <c r="M9" s="63" t="str">
        <f>IF(AND('Mapa final'!$Y$35="Muy Alta",'Mapa final'!$AA$35="Leve"),CONCATENATE("R4C",'Mapa final'!$O$35),"")</f>
        <v/>
      </c>
      <c r="N9" s="63" t="str">
        <f>IF(AND('Mapa final'!$Y$36="Muy Alta",'Mapa final'!$AA$36="Leve"),CONCATENATE("R4C",'Mapa final'!$O$36),"")</f>
        <v/>
      </c>
      <c r="O9" s="59" t="str">
        <f>IF(AND('Mapa final'!$Y$37="Muy Alta",'Mapa final'!$AA$37="Leve"),CONCATENATE("R4C",'Mapa final'!$O$37),"")</f>
        <v/>
      </c>
      <c r="P9" s="57" t="str">
        <f>IF(AND('Mapa final'!$Y$32="Muy Alta",'Mapa final'!$AA$32="Menor"),CONCATENATE("R4C",'Mapa final'!$O$32),"")</f>
        <v/>
      </c>
      <c r="Q9" s="58" t="str">
        <f>IF(AND('Mapa final'!$Y$33="Muy Alta",'Mapa final'!$AA$33="Menor"),CONCATENATE("R4C",'Mapa final'!$O$33),"")</f>
        <v/>
      </c>
      <c r="R9" s="63" t="str">
        <f>IF(AND('Mapa final'!$Y$34="Muy Alta",'Mapa final'!$AA$34="Menor"),CONCATENATE("R4C",'Mapa final'!$O$34),"")</f>
        <v/>
      </c>
      <c r="S9" s="63" t="str">
        <f>IF(AND('Mapa final'!$Y$35="Muy Alta",'Mapa final'!$AA$35="Menor"),CONCATENATE("R4C",'Mapa final'!$O$35),"")</f>
        <v/>
      </c>
      <c r="T9" s="63" t="str">
        <f>IF(AND('Mapa final'!$Y$36="Muy Alta",'Mapa final'!$AA$36="Menor"),CONCATENATE("R4C",'Mapa final'!$O$36),"")</f>
        <v/>
      </c>
      <c r="U9" s="59" t="str">
        <f>IF(AND('Mapa final'!$Y$37="Muy Alta",'Mapa final'!$AA$37="Menor"),CONCATENATE("R4C",'Mapa final'!$O$37),"")</f>
        <v/>
      </c>
      <c r="V9" s="57" t="str">
        <f>IF(AND('Mapa final'!$Y$32="Muy Alta",'Mapa final'!$AA$32="Moderado"),CONCATENATE("R4C",'Mapa final'!$O$32),"")</f>
        <v/>
      </c>
      <c r="W9" s="58" t="str">
        <f>IF(AND('Mapa final'!$Y$33="Muy Alta",'Mapa final'!$AA$33="Moderado"),CONCATENATE("R4C",'Mapa final'!$O$33),"")</f>
        <v/>
      </c>
      <c r="X9" s="63" t="str">
        <f>IF(AND('Mapa final'!$Y$34="Muy Alta",'Mapa final'!$AA$34="Moderado"),CONCATENATE("R4C",'Mapa final'!$O$34),"")</f>
        <v/>
      </c>
      <c r="Y9" s="63" t="str">
        <f>IF(AND('Mapa final'!$Y$35="Muy Alta",'Mapa final'!$AA$35="Moderado"),CONCATENATE("R4C",'Mapa final'!$O$35),"")</f>
        <v/>
      </c>
      <c r="Z9" s="63" t="str">
        <f>IF(AND('Mapa final'!$Y$36="Muy Alta",'Mapa final'!$AA$36="Moderado"),CONCATENATE("R4C",'Mapa final'!$O$36),"")</f>
        <v/>
      </c>
      <c r="AA9" s="59" t="str">
        <f>IF(AND('Mapa final'!$Y$37="Muy Alta",'Mapa final'!$AA$37="Moderado"),CONCATENATE("R4C",'Mapa final'!$O$37),"")</f>
        <v/>
      </c>
      <c r="AB9" s="57" t="str">
        <f>IF(AND('Mapa final'!$Y$32="Muy Alta",'Mapa final'!$AA$32="Mayor"),CONCATENATE("R4C",'Mapa final'!$O$32),"")</f>
        <v/>
      </c>
      <c r="AC9" s="58" t="str">
        <f>IF(AND('Mapa final'!$Y$33="Muy Alta",'Mapa final'!$AA$33="Mayor"),CONCATENATE("R4C",'Mapa final'!$O$33),"")</f>
        <v/>
      </c>
      <c r="AD9" s="63" t="str">
        <f>IF(AND('Mapa final'!$Y$34="Muy Alta",'Mapa final'!$AA$34="Mayor"),CONCATENATE("R4C",'Mapa final'!$O$34),"")</f>
        <v/>
      </c>
      <c r="AE9" s="63" t="str">
        <f>IF(AND('Mapa final'!$Y$35="Muy Alta",'Mapa final'!$AA$35="Mayor"),CONCATENATE("R4C",'Mapa final'!$O$35),"")</f>
        <v/>
      </c>
      <c r="AF9" s="63" t="str">
        <f>IF(AND('Mapa final'!$Y$36="Muy Alta",'Mapa final'!$AA$36="Mayor"),CONCATENATE("R4C",'Mapa final'!$O$36),"")</f>
        <v/>
      </c>
      <c r="AG9" s="59" t="str">
        <f>IF(AND('Mapa final'!$Y$37="Muy Alta",'Mapa final'!$AA$37="Mayor"),CONCATENATE("R4C",'Mapa final'!$O$37),"")</f>
        <v/>
      </c>
      <c r="AH9" s="60" t="str">
        <f>IF(AND('Mapa final'!$Y$32="Muy Alta",'Mapa final'!$AA$32="Catastrófico"),CONCATENATE("R4C",'Mapa final'!$O$32),"")</f>
        <v/>
      </c>
      <c r="AI9" s="61" t="str">
        <f>IF(AND('Mapa final'!$Y$33="Muy Alta",'Mapa final'!$AA$33="Catastrófico"),CONCATENATE("R4C",'Mapa final'!$O$33),"")</f>
        <v/>
      </c>
      <c r="AJ9" s="61" t="str">
        <f>IF(AND('Mapa final'!$Y$34="Muy Alta",'Mapa final'!$AA$34="Catastrófico"),CONCATENATE("R4C",'Mapa final'!$O$34),"")</f>
        <v/>
      </c>
      <c r="AK9" s="61" t="str">
        <f>IF(AND('Mapa final'!$Y$35="Muy Alta",'Mapa final'!$AA$35="Catastrófico"),CONCATENATE("R4C",'Mapa final'!$O$35),"")</f>
        <v/>
      </c>
      <c r="AL9" s="61" t="str">
        <f>IF(AND('Mapa final'!$Y$36="Muy Alta",'Mapa final'!$AA$36="Catastrófico"),CONCATENATE("R4C",'Mapa final'!$O$36),"")</f>
        <v/>
      </c>
      <c r="AM9" s="62" t="str">
        <f>IF(AND('Mapa final'!$Y$37="Muy Alta",'Mapa final'!$AA$37="Catastrófico"),CONCATENATE("R4C",'Mapa final'!$O$37),"")</f>
        <v/>
      </c>
      <c r="AN9" s="89"/>
      <c r="AO9" s="416"/>
      <c r="AP9" s="417"/>
      <c r="AQ9" s="417"/>
      <c r="AR9" s="417"/>
      <c r="AS9" s="417"/>
      <c r="AT9" s="418"/>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row>
    <row r="10" spans="1:91" ht="15" customHeight="1" x14ac:dyDescent="0.35">
      <c r="A10" s="89"/>
      <c r="B10" s="354"/>
      <c r="C10" s="354"/>
      <c r="D10" s="355"/>
      <c r="E10" s="395"/>
      <c r="F10" s="396"/>
      <c r="G10" s="396"/>
      <c r="H10" s="396"/>
      <c r="I10" s="397"/>
      <c r="J10" s="57" t="str">
        <f>IF(AND('Mapa final'!$Y$38="Muy Alta",'Mapa final'!$AA$38="Leve"),CONCATENATE("R5C",'Mapa final'!$O$38),"")</f>
        <v/>
      </c>
      <c r="K10" s="58" t="str">
        <f>IF(AND('Mapa final'!$Y$39="Muy Alta",'Mapa final'!$AA$39="Leve"),CONCATENATE("R5C",'Mapa final'!$O$39),"")</f>
        <v/>
      </c>
      <c r="L10" s="63" t="str">
        <f>IF(AND('Mapa final'!$Y$40="Muy Alta",'Mapa final'!$AA$40="Leve"),CONCATENATE("R5C",'Mapa final'!$O$40),"")</f>
        <v/>
      </c>
      <c r="M10" s="63" t="str">
        <f>IF(AND('Mapa final'!$Y$41="Muy Alta",'Mapa final'!$AA$41="Leve"),CONCATENATE("R5C",'Mapa final'!$O$41),"")</f>
        <v/>
      </c>
      <c r="N10" s="63" t="str">
        <f>IF(AND('Mapa final'!$Y$42="Muy Alta",'Mapa final'!$AA$42="Leve"),CONCATENATE("R5C",'Mapa final'!$O$42),"")</f>
        <v/>
      </c>
      <c r="O10" s="59" t="str">
        <f>IF(AND('Mapa final'!$Y$43="Muy Alta",'Mapa final'!$AA$43="Leve"),CONCATENATE("R5C",'Mapa final'!$O$43),"")</f>
        <v/>
      </c>
      <c r="P10" s="57" t="str">
        <f>IF(AND('Mapa final'!$Y$38="Muy Alta",'Mapa final'!$AA$38="Menor"),CONCATENATE("R5C",'Mapa final'!$O$38),"")</f>
        <v/>
      </c>
      <c r="Q10" s="58" t="str">
        <f>IF(AND('Mapa final'!$Y$39="Muy Alta",'Mapa final'!$AA$39="Menor"),CONCATENATE("R5C",'Mapa final'!$O$39),"")</f>
        <v/>
      </c>
      <c r="R10" s="63" t="str">
        <f>IF(AND('Mapa final'!$Y$40="Muy Alta",'Mapa final'!$AA$40="Menor"),CONCATENATE("R5C",'Mapa final'!$O$40),"")</f>
        <v/>
      </c>
      <c r="S10" s="63" t="str">
        <f>IF(AND('Mapa final'!$Y$41="Muy Alta",'Mapa final'!$AA$41="Menor"),CONCATENATE("R5C",'Mapa final'!$O$41),"")</f>
        <v/>
      </c>
      <c r="T10" s="63" t="str">
        <f>IF(AND('Mapa final'!$Y$42="Muy Alta",'Mapa final'!$AA$42="Menor"),CONCATENATE("R5C",'Mapa final'!$O$42),"")</f>
        <v/>
      </c>
      <c r="U10" s="59" t="str">
        <f>IF(AND('Mapa final'!$Y$43="Muy Alta",'Mapa final'!$AA$43="Menor"),CONCATENATE("R5C",'Mapa final'!$O$43),"")</f>
        <v/>
      </c>
      <c r="V10" s="57" t="str">
        <f>IF(AND('Mapa final'!$Y$38="Muy Alta",'Mapa final'!$AA$38="Moderado"),CONCATENATE("R5C",'Mapa final'!$O$38),"")</f>
        <v/>
      </c>
      <c r="W10" s="58" t="str">
        <f>IF(AND('Mapa final'!$Y$39="Muy Alta",'Mapa final'!$AA$39="Moderado"),CONCATENATE("R5C",'Mapa final'!$O$39),"")</f>
        <v/>
      </c>
      <c r="X10" s="63" t="str">
        <f>IF(AND('Mapa final'!$Y$40="Muy Alta",'Mapa final'!$AA$40="Moderado"),CONCATENATE("R5C",'Mapa final'!$O$40),"")</f>
        <v/>
      </c>
      <c r="Y10" s="63" t="str">
        <f>IF(AND('Mapa final'!$Y$41="Muy Alta",'Mapa final'!$AA$41="Moderado"),CONCATENATE("R5C",'Mapa final'!$O$41),"")</f>
        <v/>
      </c>
      <c r="Z10" s="63" t="str">
        <f>IF(AND('Mapa final'!$Y$42="Muy Alta",'Mapa final'!$AA$42="Moderado"),CONCATENATE("R5C",'Mapa final'!$O$42),"")</f>
        <v/>
      </c>
      <c r="AA10" s="59" t="str">
        <f>IF(AND('Mapa final'!$Y$43="Muy Alta",'Mapa final'!$AA$43="Moderado"),CONCATENATE("R5C",'Mapa final'!$O$43),"")</f>
        <v/>
      </c>
      <c r="AB10" s="57" t="str">
        <f>IF(AND('Mapa final'!$Y$38="Muy Alta",'Mapa final'!$AA$38="Mayor"),CONCATENATE("R5C",'Mapa final'!$O$38),"")</f>
        <v/>
      </c>
      <c r="AC10" s="58" t="str">
        <f>IF(AND('Mapa final'!$Y$39="Muy Alta",'Mapa final'!$AA$39="Mayor"),CONCATENATE("R5C",'Mapa final'!$O$39),"")</f>
        <v/>
      </c>
      <c r="AD10" s="63" t="str">
        <f>IF(AND('Mapa final'!$Y$40="Muy Alta",'Mapa final'!$AA$40="Mayor"),CONCATENATE("R5C",'Mapa final'!$O$40),"")</f>
        <v/>
      </c>
      <c r="AE10" s="63" t="str">
        <f>IF(AND('Mapa final'!$Y$41="Muy Alta",'Mapa final'!$AA$41="Mayor"),CONCATENATE("R5C",'Mapa final'!$O$41),"")</f>
        <v/>
      </c>
      <c r="AF10" s="63" t="str">
        <f>IF(AND('Mapa final'!$Y$42="Muy Alta",'Mapa final'!$AA$42="Mayor"),CONCATENATE("R5C",'Mapa final'!$O$42),"")</f>
        <v/>
      </c>
      <c r="AG10" s="59" t="str">
        <f>IF(AND('Mapa final'!$Y$43="Muy Alta",'Mapa final'!$AA$43="Mayor"),CONCATENATE("R5C",'Mapa final'!$O$43),"")</f>
        <v/>
      </c>
      <c r="AH10" s="60" t="str">
        <f>IF(AND('Mapa final'!$Y$38="Muy Alta",'Mapa final'!$AA$38="Catastrófico"),CONCATENATE("R5C",'Mapa final'!$O$38),"")</f>
        <v/>
      </c>
      <c r="AI10" s="61" t="str">
        <f>IF(AND('Mapa final'!$Y$39="Muy Alta",'Mapa final'!$AA$39="Catastrófico"),CONCATENATE("R5C",'Mapa final'!$O$39),"")</f>
        <v/>
      </c>
      <c r="AJ10" s="61" t="str">
        <f>IF(AND('Mapa final'!$Y$40="Muy Alta",'Mapa final'!$AA$40="Catastrófico"),CONCATENATE("R5C",'Mapa final'!$O$40),"")</f>
        <v/>
      </c>
      <c r="AK10" s="61" t="str">
        <f>IF(AND('Mapa final'!$Y$41="Muy Alta",'Mapa final'!$AA$41="Catastrófico"),CONCATENATE("R5C",'Mapa final'!$O$41),"")</f>
        <v/>
      </c>
      <c r="AL10" s="61" t="str">
        <f>IF(AND('Mapa final'!$Y$42="Muy Alta",'Mapa final'!$AA$42="Catastrófico"),CONCATENATE("R5C",'Mapa final'!$O$42),"")</f>
        <v/>
      </c>
      <c r="AM10" s="62" t="str">
        <f>IF(AND('Mapa final'!$Y$43="Muy Alta",'Mapa final'!$AA$43="Catastrófico"),CONCATENATE("R5C",'Mapa final'!$O$43),"")</f>
        <v/>
      </c>
      <c r="AN10" s="89"/>
      <c r="AO10" s="416"/>
      <c r="AP10" s="417"/>
      <c r="AQ10" s="417"/>
      <c r="AR10" s="417"/>
      <c r="AS10" s="417"/>
      <c r="AT10" s="418"/>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row>
    <row r="11" spans="1:91" ht="15" customHeight="1" x14ac:dyDescent="0.35">
      <c r="A11" s="89"/>
      <c r="B11" s="354"/>
      <c r="C11" s="354"/>
      <c r="D11" s="355"/>
      <c r="E11" s="395"/>
      <c r="F11" s="396"/>
      <c r="G11" s="396"/>
      <c r="H11" s="396"/>
      <c r="I11" s="397"/>
      <c r="J11" s="57" t="str">
        <f>IF(AND('Mapa final'!$Y$44="Muy Alta",'Mapa final'!$AA$44="Leve"),CONCATENATE("R6C",'Mapa final'!$O$44),"")</f>
        <v/>
      </c>
      <c r="K11" s="58" t="str">
        <f>IF(AND('Mapa final'!$Y$45="Muy Alta",'Mapa final'!$AA$45="Leve"),CONCATENATE("R6C",'Mapa final'!$O$45),"")</f>
        <v/>
      </c>
      <c r="L11" s="63" t="str">
        <f>IF(AND('Mapa final'!$Y$46="Muy Alta",'Mapa final'!$AA$46="Leve"),CONCATENATE("R6C",'Mapa final'!$O$46),"")</f>
        <v/>
      </c>
      <c r="M11" s="63" t="str">
        <f>IF(AND('Mapa final'!$Y$47="Muy Alta",'Mapa final'!$AA$47="Leve"),CONCATENATE("R6C",'Mapa final'!$O$47),"")</f>
        <v/>
      </c>
      <c r="N11" s="63" t="str">
        <f>IF(AND('Mapa final'!$Y$48="Muy Alta",'Mapa final'!$AA$48="Leve"),CONCATENATE("R6C",'Mapa final'!$O$48),"")</f>
        <v/>
      </c>
      <c r="O11" s="59" t="str">
        <f>IF(AND('Mapa final'!$Y$49="Muy Alta",'Mapa final'!$AA$49="Leve"),CONCATENATE("R6C",'Mapa final'!$O$49),"")</f>
        <v/>
      </c>
      <c r="P11" s="57" t="str">
        <f>IF(AND('Mapa final'!$Y$44="Muy Alta",'Mapa final'!$AA$44="Menor"),CONCATENATE("R6C",'Mapa final'!$O$44),"")</f>
        <v/>
      </c>
      <c r="Q11" s="58" t="str">
        <f>IF(AND('Mapa final'!$Y$45="Muy Alta",'Mapa final'!$AA$45="Menor"),CONCATENATE("R6C",'Mapa final'!$O$45),"")</f>
        <v/>
      </c>
      <c r="R11" s="63" t="str">
        <f>IF(AND('Mapa final'!$Y$46="Muy Alta",'Mapa final'!$AA$46="Menor"),CONCATENATE("R6C",'Mapa final'!$O$46),"")</f>
        <v/>
      </c>
      <c r="S11" s="63" t="str">
        <f>IF(AND('Mapa final'!$Y$47="Muy Alta",'Mapa final'!$AA$47="Menor"),CONCATENATE("R6C",'Mapa final'!$O$47),"")</f>
        <v/>
      </c>
      <c r="T11" s="63" t="str">
        <f>IF(AND('Mapa final'!$Y$48="Muy Alta",'Mapa final'!$AA$48="Menor"),CONCATENATE("R6C",'Mapa final'!$O$48),"")</f>
        <v/>
      </c>
      <c r="U11" s="59" t="str">
        <f>IF(AND('Mapa final'!$Y$49="Muy Alta",'Mapa final'!$AA$49="Menor"),CONCATENATE("R6C",'Mapa final'!$O$49),"")</f>
        <v/>
      </c>
      <c r="V11" s="57" t="str">
        <f>IF(AND('Mapa final'!$Y$44="Muy Alta",'Mapa final'!$AA$44="Moderado"),CONCATENATE("R6C",'Mapa final'!$O$44),"")</f>
        <v/>
      </c>
      <c r="W11" s="58" t="str">
        <f>IF(AND('Mapa final'!$Y$45="Muy Alta",'Mapa final'!$AA$45="Moderado"),CONCATENATE("R6C",'Mapa final'!$O$45),"")</f>
        <v/>
      </c>
      <c r="X11" s="63" t="str">
        <f>IF(AND('Mapa final'!$Y$46="Muy Alta",'Mapa final'!$AA$46="Moderado"),CONCATENATE("R6C",'Mapa final'!$O$46),"")</f>
        <v/>
      </c>
      <c r="Y11" s="63" t="str">
        <f>IF(AND('Mapa final'!$Y$47="Muy Alta",'Mapa final'!$AA$47="Moderado"),CONCATENATE("R6C",'Mapa final'!$O$47),"")</f>
        <v/>
      </c>
      <c r="Z11" s="63" t="str">
        <f>IF(AND('Mapa final'!$Y$48="Muy Alta",'Mapa final'!$AA$48="Moderado"),CONCATENATE("R6C",'Mapa final'!$O$48),"")</f>
        <v/>
      </c>
      <c r="AA11" s="59" t="str">
        <f>IF(AND('Mapa final'!$Y$49="Muy Alta",'Mapa final'!$AA$49="Moderado"),CONCATENATE("R6C",'Mapa final'!$O$49),"")</f>
        <v/>
      </c>
      <c r="AB11" s="57" t="str">
        <f>IF(AND('Mapa final'!$Y$44="Muy Alta",'Mapa final'!$AA$44="Mayor"),CONCATENATE("R6C",'Mapa final'!$O$44),"")</f>
        <v/>
      </c>
      <c r="AC11" s="58" t="str">
        <f>IF(AND('Mapa final'!$Y$45="Muy Alta",'Mapa final'!$AA$45="Mayor"),CONCATENATE("R6C",'Mapa final'!$O$45),"")</f>
        <v/>
      </c>
      <c r="AD11" s="63" t="str">
        <f>IF(AND('Mapa final'!$Y$46="Muy Alta",'Mapa final'!$AA$46="Mayor"),CONCATENATE("R6C",'Mapa final'!$O$46),"")</f>
        <v/>
      </c>
      <c r="AE11" s="63" t="str">
        <f>IF(AND('Mapa final'!$Y$47="Muy Alta",'Mapa final'!$AA$47="Mayor"),CONCATENATE("R6C",'Mapa final'!$O$47),"")</f>
        <v/>
      </c>
      <c r="AF11" s="63" t="str">
        <f>IF(AND('Mapa final'!$Y$48="Muy Alta",'Mapa final'!$AA$48="Mayor"),CONCATENATE("R6C",'Mapa final'!$O$48),"")</f>
        <v/>
      </c>
      <c r="AG11" s="59" t="str">
        <f>IF(AND('Mapa final'!$Y$49="Muy Alta",'Mapa final'!$AA$49="Mayor"),CONCATENATE("R6C",'Mapa final'!$O$49),"")</f>
        <v/>
      </c>
      <c r="AH11" s="60" t="str">
        <f>IF(AND('Mapa final'!$Y$44="Muy Alta",'Mapa final'!$AA$44="Catastrófico"),CONCATENATE("R6C",'Mapa final'!$O$44),"")</f>
        <v/>
      </c>
      <c r="AI11" s="61" t="str">
        <f>IF(AND('Mapa final'!$Y$45="Muy Alta",'Mapa final'!$AA$45="Catastrófico"),CONCATENATE("R6C",'Mapa final'!$O$45),"")</f>
        <v/>
      </c>
      <c r="AJ11" s="61" t="str">
        <f>IF(AND('Mapa final'!$Y$46="Muy Alta",'Mapa final'!$AA$46="Catastrófico"),CONCATENATE("R6C",'Mapa final'!$O$46),"")</f>
        <v/>
      </c>
      <c r="AK11" s="61" t="str">
        <f>IF(AND('Mapa final'!$Y$47="Muy Alta",'Mapa final'!$AA$47="Catastrófico"),CONCATENATE("R6C",'Mapa final'!$O$47),"")</f>
        <v/>
      </c>
      <c r="AL11" s="61" t="str">
        <f>IF(AND('Mapa final'!$Y$48="Muy Alta",'Mapa final'!$AA$48="Catastrófico"),CONCATENATE("R6C",'Mapa final'!$O$48),"")</f>
        <v/>
      </c>
      <c r="AM11" s="62" t="str">
        <f>IF(AND('Mapa final'!$Y$49="Muy Alta",'Mapa final'!$AA$49="Catastrófico"),CONCATENATE("R6C",'Mapa final'!$O$49),"")</f>
        <v/>
      </c>
      <c r="AN11" s="89"/>
      <c r="AO11" s="416"/>
      <c r="AP11" s="417"/>
      <c r="AQ11" s="417"/>
      <c r="AR11" s="417"/>
      <c r="AS11" s="417"/>
      <c r="AT11" s="418"/>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row>
    <row r="12" spans="1:91" ht="15" customHeight="1" x14ac:dyDescent="0.35">
      <c r="A12" s="89"/>
      <c r="B12" s="354"/>
      <c r="C12" s="354"/>
      <c r="D12" s="355"/>
      <c r="E12" s="395"/>
      <c r="F12" s="396"/>
      <c r="G12" s="396"/>
      <c r="H12" s="396"/>
      <c r="I12" s="397"/>
      <c r="J12" s="57" t="str">
        <f>IF(AND('Mapa final'!$Y$50="Muy Alta",'Mapa final'!$AA$50="Leve"),CONCATENATE("R7C",'Mapa final'!$O$50),"")</f>
        <v/>
      </c>
      <c r="K12" s="58" t="str">
        <f>IF(AND('Mapa final'!$Y$51="Muy Alta",'Mapa final'!$AA$51="Leve"),CONCATENATE("R7C",'Mapa final'!$O$51),"")</f>
        <v/>
      </c>
      <c r="L12" s="63" t="str">
        <f>IF(AND('Mapa final'!$Y$52="Muy Alta",'Mapa final'!$AA$52="Leve"),CONCATENATE("R7C",'Mapa final'!$O$52),"")</f>
        <v/>
      </c>
      <c r="M12" s="63" t="str">
        <f>IF(AND('Mapa final'!$Y$53="Muy Alta",'Mapa final'!$AA$53="Leve"),CONCATENATE("R7C",'Mapa final'!$O$53),"")</f>
        <v/>
      </c>
      <c r="N12" s="63" t="str">
        <f>IF(AND('Mapa final'!$Y$54="Muy Alta",'Mapa final'!$AA$54="Leve"),CONCATENATE("R7C",'Mapa final'!$O$54),"")</f>
        <v/>
      </c>
      <c r="O12" s="59" t="str">
        <f>IF(AND('Mapa final'!$Y$55="Muy Alta",'Mapa final'!$AA$55="Leve"),CONCATENATE("R7C",'Mapa final'!$O$55),"")</f>
        <v/>
      </c>
      <c r="P12" s="57" t="str">
        <f>IF(AND('Mapa final'!$Y$50="Muy Alta",'Mapa final'!$AA$50="Menor"),CONCATENATE("R7C",'Mapa final'!$O$50),"")</f>
        <v/>
      </c>
      <c r="Q12" s="58" t="str">
        <f>IF(AND('Mapa final'!$Y$51="Muy Alta",'Mapa final'!$AA$51="Menor"),CONCATENATE("R7C",'Mapa final'!$O$51),"")</f>
        <v/>
      </c>
      <c r="R12" s="63" t="str">
        <f>IF(AND('Mapa final'!$Y$52="Muy Alta",'Mapa final'!$AA$52="Menor"),CONCATENATE("R7C",'Mapa final'!$O$52),"")</f>
        <v/>
      </c>
      <c r="S12" s="63" t="str">
        <f>IF(AND('Mapa final'!$Y$53="Muy Alta",'Mapa final'!$AA$53="Menor"),CONCATENATE("R7C",'Mapa final'!$O$53),"")</f>
        <v/>
      </c>
      <c r="T12" s="63" t="str">
        <f>IF(AND('Mapa final'!$Y$54="Muy Alta",'Mapa final'!$AA$54="Menor"),CONCATENATE("R7C",'Mapa final'!$O$54),"")</f>
        <v/>
      </c>
      <c r="U12" s="59" t="str">
        <f>IF(AND('Mapa final'!$Y$55="Muy Alta",'Mapa final'!$AA$55="Menor"),CONCATENATE("R7C",'Mapa final'!$O$55),"")</f>
        <v/>
      </c>
      <c r="V12" s="57" t="str">
        <f>IF(AND('Mapa final'!$Y$50="Muy Alta",'Mapa final'!$AA$50="Moderado"),CONCATENATE("R7C",'Mapa final'!$O$50),"")</f>
        <v/>
      </c>
      <c r="W12" s="58" t="str">
        <f>IF(AND('Mapa final'!$Y$51="Muy Alta",'Mapa final'!$AA$51="Moderado"),CONCATENATE("R7C",'Mapa final'!$O$51),"")</f>
        <v/>
      </c>
      <c r="X12" s="63" t="str">
        <f>IF(AND('Mapa final'!$Y$52="Muy Alta",'Mapa final'!$AA$52="Moderado"),CONCATENATE("R7C",'Mapa final'!$O$52),"")</f>
        <v/>
      </c>
      <c r="Y12" s="63" t="str">
        <f>IF(AND('Mapa final'!$Y$53="Muy Alta",'Mapa final'!$AA$53="Moderado"),CONCATENATE("R7C",'Mapa final'!$O$53),"")</f>
        <v/>
      </c>
      <c r="Z12" s="63" t="str">
        <f>IF(AND('Mapa final'!$Y$54="Muy Alta",'Mapa final'!$AA$54="Moderado"),CONCATENATE("R7C",'Mapa final'!$O$54),"")</f>
        <v/>
      </c>
      <c r="AA12" s="59" t="str">
        <f>IF(AND('Mapa final'!$Y$55="Muy Alta",'Mapa final'!$AA$55="Moderado"),CONCATENATE("R7C",'Mapa final'!$O$55),"")</f>
        <v/>
      </c>
      <c r="AB12" s="57" t="str">
        <f>IF(AND('Mapa final'!$Y$50="Muy Alta",'Mapa final'!$AA$50="Mayor"),CONCATENATE("R7C",'Mapa final'!$O$50),"")</f>
        <v/>
      </c>
      <c r="AC12" s="58" t="str">
        <f>IF(AND('Mapa final'!$Y$51="Muy Alta",'Mapa final'!$AA$51="Mayor"),CONCATENATE("R7C",'Mapa final'!$O$51),"")</f>
        <v/>
      </c>
      <c r="AD12" s="63" t="str">
        <f>IF(AND('Mapa final'!$Y$52="Muy Alta",'Mapa final'!$AA$52="Mayor"),CONCATENATE("R7C",'Mapa final'!$O$52),"")</f>
        <v/>
      </c>
      <c r="AE12" s="63" t="str">
        <f>IF(AND('Mapa final'!$Y$53="Muy Alta",'Mapa final'!$AA$53="Mayor"),CONCATENATE("R7C",'Mapa final'!$O$53),"")</f>
        <v/>
      </c>
      <c r="AF12" s="63" t="str">
        <f>IF(AND('Mapa final'!$Y$54="Muy Alta",'Mapa final'!$AA$54="Mayor"),CONCATENATE("R7C",'Mapa final'!$O$54),"")</f>
        <v/>
      </c>
      <c r="AG12" s="59" t="str">
        <f>IF(AND('Mapa final'!$Y$55="Muy Alta",'Mapa final'!$AA$55="Mayor"),CONCATENATE("R7C",'Mapa final'!$O$55),"")</f>
        <v/>
      </c>
      <c r="AH12" s="60" t="str">
        <f>IF(AND('Mapa final'!$Y$50="Muy Alta",'Mapa final'!$AA$50="Catastrófico"),CONCATENATE("R7C",'Mapa final'!$O$50),"")</f>
        <v/>
      </c>
      <c r="AI12" s="61" t="str">
        <f>IF(AND('Mapa final'!$Y$51="Muy Alta",'Mapa final'!$AA$51="Catastrófico"),CONCATENATE("R7C",'Mapa final'!$O$51),"")</f>
        <v/>
      </c>
      <c r="AJ12" s="61" t="str">
        <f>IF(AND('Mapa final'!$Y$52="Muy Alta",'Mapa final'!$AA$52="Catastrófico"),CONCATENATE("R7C",'Mapa final'!$O$52),"")</f>
        <v/>
      </c>
      <c r="AK12" s="61" t="str">
        <f>IF(AND('Mapa final'!$Y$53="Muy Alta",'Mapa final'!$AA$53="Catastrófico"),CONCATENATE("R7C",'Mapa final'!$O$53),"")</f>
        <v/>
      </c>
      <c r="AL12" s="61" t="str">
        <f>IF(AND('Mapa final'!$Y$54="Muy Alta",'Mapa final'!$AA$54="Catastrófico"),CONCATENATE("R7C",'Mapa final'!$O$54),"")</f>
        <v/>
      </c>
      <c r="AM12" s="62" t="str">
        <f>IF(AND('Mapa final'!$Y$55="Muy Alta",'Mapa final'!$AA$55="Catastrófico"),CONCATENATE("R7C",'Mapa final'!$O$55),"")</f>
        <v/>
      </c>
      <c r="AN12" s="89"/>
      <c r="AO12" s="416"/>
      <c r="AP12" s="417"/>
      <c r="AQ12" s="417"/>
      <c r="AR12" s="417"/>
      <c r="AS12" s="417"/>
      <c r="AT12" s="418"/>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row>
    <row r="13" spans="1:91" ht="15" customHeight="1" x14ac:dyDescent="0.35">
      <c r="A13" s="89"/>
      <c r="B13" s="354"/>
      <c r="C13" s="354"/>
      <c r="D13" s="355"/>
      <c r="E13" s="395"/>
      <c r="F13" s="396"/>
      <c r="G13" s="396"/>
      <c r="H13" s="396"/>
      <c r="I13" s="397"/>
      <c r="J13" s="57" t="str">
        <f>IF(AND('Mapa final'!$Y$56="Muy Alta",'Mapa final'!$AA$56="Leve"),CONCATENATE("R8C",'Mapa final'!$O$56),"")</f>
        <v/>
      </c>
      <c r="K13" s="58" t="str">
        <f>IF(AND('Mapa final'!$Y$57="Muy Alta",'Mapa final'!$AA$57="Leve"),CONCATENATE("R8C",'Mapa final'!$O$57),"")</f>
        <v/>
      </c>
      <c r="L13" s="63" t="str">
        <f>IF(AND('Mapa final'!$Y$58="Muy Alta",'Mapa final'!$AA$58="Leve"),CONCATENATE("R8C",'Mapa final'!$O$58),"")</f>
        <v/>
      </c>
      <c r="M13" s="63" t="str">
        <f>IF(AND('Mapa final'!$Y$59="Muy Alta",'Mapa final'!$AA$59="Leve"),CONCATENATE("R8C",'Mapa final'!$O$59),"")</f>
        <v/>
      </c>
      <c r="N13" s="63" t="str">
        <f>IF(AND('Mapa final'!$Y$60="Muy Alta",'Mapa final'!$AA$60="Leve"),CONCATENATE("R8C",'Mapa final'!$O$60),"")</f>
        <v/>
      </c>
      <c r="O13" s="59" t="str">
        <f>IF(AND('Mapa final'!$Y$61="Muy Alta",'Mapa final'!$AA$61="Leve"),CONCATENATE("R8C",'Mapa final'!$O$61),"")</f>
        <v/>
      </c>
      <c r="P13" s="57" t="str">
        <f>IF(AND('Mapa final'!$Y$56="Muy Alta",'Mapa final'!$AA$56="Menor"),CONCATENATE("R8C",'Mapa final'!$O$56),"")</f>
        <v/>
      </c>
      <c r="Q13" s="58" t="str">
        <f>IF(AND('Mapa final'!$Y$57="Muy Alta",'Mapa final'!$AA$57="Menor"),CONCATENATE("R8C",'Mapa final'!$O$57),"")</f>
        <v/>
      </c>
      <c r="R13" s="63" t="str">
        <f>IF(AND('Mapa final'!$Y$58="Muy Alta",'Mapa final'!$AA$58="Menor"),CONCATENATE("R8C",'Mapa final'!$O$58),"")</f>
        <v/>
      </c>
      <c r="S13" s="63" t="str">
        <f>IF(AND('Mapa final'!$Y$59="Muy Alta",'Mapa final'!$AA$59="Menor"),CONCATENATE("R8C",'Mapa final'!$O$59),"")</f>
        <v/>
      </c>
      <c r="T13" s="63" t="str">
        <f>IF(AND('Mapa final'!$Y$60="Muy Alta",'Mapa final'!$AA$60="Menor"),CONCATENATE("R8C",'Mapa final'!$O$60),"")</f>
        <v/>
      </c>
      <c r="U13" s="59" t="str">
        <f>IF(AND('Mapa final'!$Y$61="Muy Alta",'Mapa final'!$AA$61="Menor"),CONCATENATE("R8C",'Mapa final'!$O$61),"")</f>
        <v/>
      </c>
      <c r="V13" s="57" t="str">
        <f>IF(AND('Mapa final'!$Y$56="Muy Alta",'Mapa final'!$AA$56="Moderado"),CONCATENATE("R8C",'Mapa final'!$O$56),"")</f>
        <v/>
      </c>
      <c r="W13" s="58" t="str">
        <f>IF(AND('Mapa final'!$Y$57="Muy Alta",'Mapa final'!$AA$57="Moderado"),CONCATENATE("R8C",'Mapa final'!$O$57),"")</f>
        <v/>
      </c>
      <c r="X13" s="63" t="str">
        <f>IF(AND('Mapa final'!$Y$58="Muy Alta",'Mapa final'!$AA$58="Moderado"),CONCATENATE("R8C",'Mapa final'!$O$58),"")</f>
        <v/>
      </c>
      <c r="Y13" s="63" t="str">
        <f>IF(AND('Mapa final'!$Y$59="Muy Alta",'Mapa final'!$AA$59="Moderado"),CONCATENATE("R8C",'Mapa final'!$O$59),"")</f>
        <v/>
      </c>
      <c r="Z13" s="63" t="str">
        <f>IF(AND('Mapa final'!$Y$60="Muy Alta",'Mapa final'!$AA$60="Moderado"),CONCATENATE("R8C",'Mapa final'!$O$60),"")</f>
        <v/>
      </c>
      <c r="AA13" s="59" t="str">
        <f>IF(AND('Mapa final'!$Y$61="Muy Alta",'Mapa final'!$AA$61="Moderado"),CONCATENATE("R8C",'Mapa final'!$O$61),"")</f>
        <v/>
      </c>
      <c r="AB13" s="57" t="str">
        <f>IF(AND('Mapa final'!$Y$56="Muy Alta",'Mapa final'!$AA$56="Mayor"),CONCATENATE("R8C",'Mapa final'!$O$56),"")</f>
        <v/>
      </c>
      <c r="AC13" s="58" t="str">
        <f>IF(AND('Mapa final'!$Y$57="Muy Alta",'Mapa final'!$AA$57="Mayor"),CONCATENATE("R8C",'Mapa final'!$O$57),"")</f>
        <v/>
      </c>
      <c r="AD13" s="63" t="str">
        <f>IF(AND('Mapa final'!$Y$58="Muy Alta",'Mapa final'!$AA$58="Mayor"),CONCATENATE("R8C",'Mapa final'!$O$58),"")</f>
        <v/>
      </c>
      <c r="AE13" s="63" t="str">
        <f>IF(AND('Mapa final'!$Y$59="Muy Alta",'Mapa final'!$AA$59="Mayor"),CONCATENATE("R8C",'Mapa final'!$O$59),"")</f>
        <v/>
      </c>
      <c r="AF13" s="63" t="str">
        <f>IF(AND('Mapa final'!$Y$60="Muy Alta",'Mapa final'!$AA$60="Mayor"),CONCATENATE("R8C",'Mapa final'!$O$60),"")</f>
        <v/>
      </c>
      <c r="AG13" s="59" t="str">
        <f>IF(AND('Mapa final'!$Y$61="Muy Alta",'Mapa final'!$AA$61="Mayor"),CONCATENATE("R8C",'Mapa final'!$O$61),"")</f>
        <v/>
      </c>
      <c r="AH13" s="60" t="str">
        <f>IF(AND('Mapa final'!$Y$56="Muy Alta",'Mapa final'!$AA$56="Catastrófico"),CONCATENATE("R8C",'Mapa final'!$O$56),"")</f>
        <v/>
      </c>
      <c r="AI13" s="61" t="str">
        <f>IF(AND('Mapa final'!$Y$57="Muy Alta",'Mapa final'!$AA$57="Catastrófico"),CONCATENATE("R8C",'Mapa final'!$O$57),"")</f>
        <v/>
      </c>
      <c r="AJ13" s="61" t="str">
        <f>IF(AND('Mapa final'!$Y$58="Muy Alta",'Mapa final'!$AA$58="Catastrófico"),CONCATENATE("R8C",'Mapa final'!$O$58),"")</f>
        <v/>
      </c>
      <c r="AK13" s="61" t="str">
        <f>IF(AND('Mapa final'!$Y$59="Muy Alta",'Mapa final'!$AA$59="Catastrófico"),CONCATENATE("R8C",'Mapa final'!$O$59),"")</f>
        <v/>
      </c>
      <c r="AL13" s="61" t="str">
        <f>IF(AND('Mapa final'!$Y$60="Muy Alta",'Mapa final'!$AA$60="Catastrófico"),CONCATENATE("R8C",'Mapa final'!$O$60),"")</f>
        <v/>
      </c>
      <c r="AM13" s="62" t="str">
        <f>IF(AND('Mapa final'!$Y$61="Muy Alta",'Mapa final'!$AA$61="Catastrófico"),CONCATENATE("R8C",'Mapa final'!$O$61),"")</f>
        <v/>
      </c>
      <c r="AN13" s="89"/>
      <c r="AO13" s="416"/>
      <c r="AP13" s="417"/>
      <c r="AQ13" s="417"/>
      <c r="AR13" s="417"/>
      <c r="AS13" s="417"/>
      <c r="AT13" s="418"/>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row>
    <row r="14" spans="1:91" ht="15" customHeight="1" x14ac:dyDescent="0.35">
      <c r="A14" s="89"/>
      <c r="B14" s="354"/>
      <c r="C14" s="354"/>
      <c r="D14" s="355"/>
      <c r="E14" s="395"/>
      <c r="F14" s="396"/>
      <c r="G14" s="396"/>
      <c r="H14" s="396"/>
      <c r="I14" s="397"/>
      <c r="J14" s="57" t="str">
        <f>IF(AND('Mapa final'!$Y$62="Muy Alta",'Mapa final'!$AA$62="Leve"),CONCATENATE("R9C",'Mapa final'!$O$62),"")</f>
        <v/>
      </c>
      <c r="K14" s="58" t="str">
        <f>IF(AND('Mapa final'!$Y$63="Muy Alta",'Mapa final'!$AA$63="Leve"),CONCATENATE("R9C",'Mapa final'!$O$63),"")</f>
        <v/>
      </c>
      <c r="L14" s="63" t="str">
        <f>IF(AND('Mapa final'!$Y$64="Muy Alta",'Mapa final'!$AA$64="Leve"),CONCATENATE("R9C",'Mapa final'!$O$64),"")</f>
        <v/>
      </c>
      <c r="M14" s="63" t="str">
        <f>IF(AND('Mapa final'!$Y$65="Muy Alta",'Mapa final'!$AA$65="Leve"),CONCATENATE("R9C",'Mapa final'!$O$65),"")</f>
        <v/>
      </c>
      <c r="N14" s="63" t="str">
        <f>IF(AND('Mapa final'!$Y$66="Muy Alta",'Mapa final'!$AA$66="Leve"),CONCATENATE("R9C",'Mapa final'!$O$66),"")</f>
        <v/>
      </c>
      <c r="O14" s="59" t="str">
        <f>IF(AND('Mapa final'!$Y$67="Muy Alta",'Mapa final'!$AA$67="Leve"),CONCATENATE("R9C",'Mapa final'!$O$67),"")</f>
        <v/>
      </c>
      <c r="P14" s="57" t="str">
        <f>IF(AND('Mapa final'!$Y$62="Muy Alta",'Mapa final'!$AA$62="Menor"),CONCATENATE("R9C",'Mapa final'!$O$62),"")</f>
        <v/>
      </c>
      <c r="Q14" s="58" t="str">
        <f>IF(AND('Mapa final'!$Y$63="Muy Alta",'Mapa final'!$AA$63="Menor"),CONCATENATE("R9C",'Mapa final'!$O$63),"")</f>
        <v/>
      </c>
      <c r="R14" s="63" t="str">
        <f>IF(AND('Mapa final'!$Y$64="Muy Alta",'Mapa final'!$AA$64="Menor"),CONCATENATE("R9C",'Mapa final'!$O$64),"")</f>
        <v/>
      </c>
      <c r="S14" s="63" t="str">
        <f>IF(AND('Mapa final'!$Y$65="Muy Alta",'Mapa final'!$AA$65="Menor"),CONCATENATE("R9C",'Mapa final'!$O$65),"")</f>
        <v/>
      </c>
      <c r="T14" s="63" t="str">
        <f>IF(AND('Mapa final'!$Y$66="Muy Alta",'Mapa final'!$AA$66="Menor"),CONCATENATE("R9C",'Mapa final'!$O$66),"")</f>
        <v/>
      </c>
      <c r="U14" s="59" t="str">
        <f>IF(AND('Mapa final'!$Y$67="Muy Alta",'Mapa final'!$AA$67="Menor"),CONCATENATE("R9C",'Mapa final'!$O$67),"")</f>
        <v/>
      </c>
      <c r="V14" s="57" t="str">
        <f>IF(AND('Mapa final'!$Y$62="Muy Alta",'Mapa final'!$AA$62="Moderado"),CONCATENATE("R9C",'Mapa final'!$O$62),"")</f>
        <v/>
      </c>
      <c r="W14" s="58" t="str">
        <f>IF(AND('Mapa final'!$Y$63="Muy Alta",'Mapa final'!$AA$63="Moderado"),CONCATENATE("R9C",'Mapa final'!$O$63),"")</f>
        <v/>
      </c>
      <c r="X14" s="63" t="str">
        <f>IF(AND('Mapa final'!$Y$64="Muy Alta",'Mapa final'!$AA$64="Moderado"),CONCATENATE("R9C",'Mapa final'!$O$64),"")</f>
        <v/>
      </c>
      <c r="Y14" s="63" t="str">
        <f>IF(AND('Mapa final'!$Y$65="Muy Alta",'Mapa final'!$AA$65="Moderado"),CONCATENATE("R9C",'Mapa final'!$O$65),"")</f>
        <v/>
      </c>
      <c r="Z14" s="63" t="str">
        <f>IF(AND('Mapa final'!$Y$66="Muy Alta",'Mapa final'!$AA$66="Moderado"),CONCATENATE("R9C",'Mapa final'!$O$66),"")</f>
        <v/>
      </c>
      <c r="AA14" s="59" t="str">
        <f>IF(AND('Mapa final'!$Y$67="Muy Alta",'Mapa final'!$AA$67="Moderado"),CONCATENATE("R9C",'Mapa final'!$O$67),"")</f>
        <v/>
      </c>
      <c r="AB14" s="57" t="str">
        <f>IF(AND('Mapa final'!$Y$62="Muy Alta",'Mapa final'!$AA$62="Mayor"),CONCATENATE("R9C",'Mapa final'!$O$62),"")</f>
        <v/>
      </c>
      <c r="AC14" s="58" t="str">
        <f>IF(AND('Mapa final'!$Y$63="Muy Alta",'Mapa final'!$AA$63="Mayor"),CONCATENATE("R9C",'Mapa final'!$O$63),"")</f>
        <v/>
      </c>
      <c r="AD14" s="63" t="str">
        <f>IF(AND('Mapa final'!$Y$64="Muy Alta",'Mapa final'!$AA$64="Mayor"),CONCATENATE("R9C",'Mapa final'!$O$64),"")</f>
        <v/>
      </c>
      <c r="AE14" s="63" t="str">
        <f>IF(AND('Mapa final'!$Y$65="Muy Alta",'Mapa final'!$AA$65="Mayor"),CONCATENATE("R9C",'Mapa final'!$O$65),"")</f>
        <v/>
      </c>
      <c r="AF14" s="63" t="str">
        <f>IF(AND('Mapa final'!$Y$66="Muy Alta",'Mapa final'!$AA$66="Mayor"),CONCATENATE("R9C",'Mapa final'!$O$66),"")</f>
        <v/>
      </c>
      <c r="AG14" s="59" t="str">
        <f>IF(AND('Mapa final'!$Y$67="Muy Alta",'Mapa final'!$AA$67="Mayor"),CONCATENATE("R9C",'Mapa final'!$O$67),"")</f>
        <v/>
      </c>
      <c r="AH14" s="60" t="str">
        <f>IF(AND('Mapa final'!$Y$62="Muy Alta",'Mapa final'!$AA$62="Catastrófico"),CONCATENATE("R9C",'Mapa final'!$O$62),"")</f>
        <v/>
      </c>
      <c r="AI14" s="61" t="str">
        <f>IF(AND('Mapa final'!$Y$63="Muy Alta",'Mapa final'!$AA$63="Catastrófico"),CONCATENATE("R9C",'Mapa final'!$O$63),"")</f>
        <v/>
      </c>
      <c r="AJ14" s="61" t="str">
        <f>IF(AND('Mapa final'!$Y$64="Muy Alta",'Mapa final'!$AA$64="Catastrófico"),CONCATENATE("R9C",'Mapa final'!$O$64),"")</f>
        <v/>
      </c>
      <c r="AK14" s="61" t="str">
        <f>IF(AND('Mapa final'!$Y$65="Muy Alta",'Mapa final'!$AA$65="Catastrófico"),CONCATENATE("R9C",'Mapa final'!$O$65),"")</f>
        <v/>
      </c>
      <c r="AL14" s="61" t="str">
        <f>IF(AND('Mapa final'!$Y$66="Muy Alta",'Mapa final'!$AA$66="Catastrófico"),CONCATENATE("R9C",'Mapa final'!$O$66),"")</f>
        <v/>
      </c>
      <c r="AM14" s="62" t="str">
        <f>IF(AND('Mapa final'!$Y$67="Muy Alta",'Mapa final'!$AA$67="Catastrófico"),CONCATENATE("R9C",'Mapa final'!$O$67),"")</f>
        <v/>
      </c>
      <c r="AN14" s="89"/>
      <c r="AO14" s="416"/>
      <c r="AP14" s="417"/>
      <c r="AQ14" s="417"/>
      <c r="AR14" s="417"/>
      <c r="AS14" s="417"/>
      <c r="AT14" s="418"/>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row>
    <row r="15" spans="1:91" ht="15.75" customHeight="1" thickBot="1" x14ac:dyDescent="0.4">
      <c r="A15" s="89"/>
      <c r="B15" s="354"/>
      <c r="C15" s="354"/>
      <c r="D15" s="355"/>
      <c r="E15" s="398"/>
      <c r="F15" s="399"/>
      <c r="G15" s="399"/>
      <c r="H15" s="399"/>
      <c r="I15" s="400"/>
      <c r="J15" s="64" t="str">
        <f>IF(AND('Mapa final'!$Y$68="Muy Alta",'Mapa final'!$AA$68="Leve"),CONCATENATE("R10C",'Mapa final'!$O$68),"")</f>
        <v/>
      </c>
      <c r="K15" s="65" t="str">
        <f>IF(AND('Mapa final'!$Y$69="Muy Alta",'Mapa final'!$AA$69="Leve"),CONCATENATE("R10C",'Mapa final'!$O$69),"")</f>
        <v/>
      </c>
      <c r="L15" s="65" t="str">
        <f>IF(AND('Mapa final'!$Y$70="Muy Alta",'Mapa final'!$AA$70="Leve"),CONCATENATE("R10C",'Mapa final'!$O$70),"")</f>
        <v/>
      </c>
      <c r="M15" s="65" t="str">
        <f>IF(AND('Mapa final'!$Y$71="Muy Alta",'Mapa final'!$AA$71="Leve"),CONCATENATE("R10C",'Mapa final'!$O$71),"")</f>
        <v/>
      </c>
      <c r="N15" s="65" t="str">
        <f>IF(AND('Mapa final'!$Y$72="Muy Alta",'Mapa final'!$AA$72="Leve"),CONCATENATE("R10C",'Mapa final'!$O$72),"")</f>
        <v/>
      </c>
      <c r="O15" s="66" t="str">
        <f>IF(AND('Mapa final'!$Y$73="Muy Alta",'Mapa final'!$AA$73="Leve"),CONCATENATE("R10C",'Mapa final'!$O$73),"")</f>
        <v/>
      </c>
      <c r="P15" s="57" t="str">
        <f>IF(AND('Mapa final'!$Y$68="Muy Alta",'Mapa final'!$AA$68="Menor"),CONCATENATE("R10C",'Mapa final'!$O$68),"")</f>
        <v/>
      </c>
      <c r="Q15" s="58" t="str">
        <f>IF(AND('Mapa final'!$Y$69="Muy Alta",'Mapa final'!$AA$69="Menor"),CONCATENATE("R10C",'Mapa final'!$O$69),"")</f>
        <v/>
      </c>
      <c r="R15" s="58" t="str">
        <f>IF(AND('Mapa final'!$Y$70="Muy Alta",'Mapa final'!$AA$70="Menor"),CONCATENATE("R10C",'Mapa final'!$O$70),"")</f>
        <v/>
      </c>
      <c r="S15" s="58" t="str">
        <f>IF(AND('Mapa final'!$Y$71="Muy Alta",'Mapa final'!$AA$71="Menor"),CONCATENATE("R10C",'Mapa final'!$O$71),"")</f>
        <v/>
      </c>
      <c r="T15" s="58" t="str">
        <f>IF(AND('Mapa final'!$Y$72="Muy Alta",'Mapa final'!$AA$72="Menor"),CONCATENATE("R10C",'Mapa final'!$O$72),"")</f>
        <v/>
      </c>
      <c r="U15" s="59" t="str">
        <f>IF(AND('Mapa final'!$Y$73="Muy Alta",'Mapa final'!$AA$73="Menor"),CONCATENATE("R10C",'Mapa final'!$O$73),"")</f>
        <v/>
      </c>
      <c r="V15" s="64" t="str">
        <f>IF(AND('Mapa final'!$Y$68="Muy Alta",'Mapa final'!$AA$68="Moderado"),CONCATENATE("R10C",'Mapa final'!$O$68),"")</f>
        <v/>
      </c>
      <c r="W15" s="65" t="str">
        <f>IF(AND('Mapa final'!$Y$69="Muy Alta",'Mapa final'!$AA$69="Moderado"),CONCATENATE("R10C",'Mapa final'!$O$69),"")</f>
        <v/>
      </c>
      <c r="X15" s="65" t="str">
        <f>IF(AND('Mapa final'!$Y$70="Muy Alta",'Mapa final'!$AA$70="Moderado"),CONCATENATE("R10C",'Mapa final'!$O$70),"")</f>
        <v/>
      </c>
      <c r="Y15" s="65" t="str">
        <f>IF(AND('Mapa final'!$Y$71="Muy Alta",'Mapa final'!$AA$71="Moderado"),CONCATENATE("R10C",'Mapa final'!$O$71),"")</f>
        <v/>
      </c>
      <c r="Z15" s="65" t="str">
        <f>IF(AND('Mapa final'!$Y$72="Muy Alta",'Mapa final'!$AA$72="Moderado"),CONCATENATE("R10C",'Mapa final'!$O$72),"")</f>
        <v/>
      </c>
      <c r="AA15" s="66" t="str">
        <f>IF(AND('Mapa final'!$Y$73="Muy Alta",'Mapa final'!$AA$73="Moderado"),CONCATENATE("R10C",'Mapa final'!$O$73),"")</f>
        <v/>
      </c>
      <c r="AB15" s="57" t="str">
        <f>IF(AND('Mapa final'!$Y$68="Muy Alta",'Mapa final'!$AA$68="Mayor"),CONCATENATE("R10C",'Mapa final'!$O$68),"")</f>
        <v/>
      </c>
      <c r="AC15" s="58" t="str">
        <f>IF(AND('Mapa final'!$Y$69="Muy Alta",'Mapa final'!$AA$69="Mayor"),CONCATENATE("R10C",'Mapa final'!$O$69),"")</f>
        <v/>
      </c>
      <c r="AD15" s="58" t="str">
        <f>IF(AND('Mapa final'!$Y$70="Muy Alta",'Mapa final'!$AA$70="Mayor"),CONCATENATE("R10C",'Mapa final'!$O$70),"")</f>
        <v/>
      </c>
      <c r="AE15" s="58" t="str">
        <f>IF(AND('Mapa final'!$Y$71="Muy Alta",'Mapa final'!$AA$71="Mayor"),CONCATENATE("R10C",'Mapa final'!$O$71),"")</f>
        <v/>
      </c>
      <c r="AF15" s="58" t="str">
        <f>IF(AND('Mapa final'!$Y$72="Muy Alta",'Mapa final'!$AA$72="Mayor"),CONCATENATE("R10C",'Mapa final'!$O$72),"")</f>
        <v/>
      </c>
      <c r="AG15" s="59" t="str">
        <f>IF(AND('Mapa final'!$Y$73="Muy Alta",'Mapa final'!$AA$73="Mayor"),CONCATENATE("R10C",'Mapa final'!$O$73),"")</f>
        <v/>
      </c>
      <c r="AH15" s="67" t="str">
        <f>IF(AND('Mapa final'!$Y$68="Muy Alta",'Mapa final'!$AA$68="Catastrófico"),CONCATENATE("R10C",'Mapa final'!$O$68),"")</f>
        <v/>
      </c>
      <c r="AI15" s="68" t="str">
        <f>IF(AND('Mapa final'!$Y$69="Muy Alta",'Mapa final'!$AA$69="Catastrófico"),CONCATENATE("R10C",'Mapa final'!$O$69),"")</f>
        <v/>
      </c>
      <c r="AJ15" s="68" t="str">
        <f>IF(AND('Mapa final'!$Y$70="Muy Alta",'Mapa final'!$AA$70="Catastrófico"),CONCATENATE("R10C",'Mapa final'!$O$70),"")</f>
        <v/>
      </c>
      <c r="AK15" s="68" t="str">
        <f>IF(AND('Mapa final'!$Y$71="Muy Alta",'Mapa final'!$AA$71="Catastrófico"),CONCATENATE("R10C",'Mapa final'!$O$71),"")</f>
        <v/>
      </c>
      <c r="AL15" s="68" t="str">
        <f>IF(AND('Mapa final'!$Y$72="Muy Alta",'Mapa final'!$AA$72="Catastrófico"),CONCATENATE("R10C",'Mapa final'!$O$72),"")</f>
        <v/>
      </c>
      <c r="AM15" s="69" t="str">
        <f>IF(AND('Mapa final'!$Y$73="Muy Alta",'Mapa final'!$AA$73="Catastrófico"),CONCATENATE("R10C",'Mapa final'!$O$73),"")</f>
        <v/>
      </c>
      <c r="AN15" s="89"/>
      <c r="AO15" s="419"/>
      <c r="AP15" s="420"/>
      <c r="AQ15" s="420"/>
      <c r="AR15" s="420"/>
      <c r="AS15" s="420"/>
      <c r="AT15" s="421"/>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row>
    <row r="16" spans="1:91" ht="15" customHeight="1" x14ac:dyDescent="0.35">
      <c r="A16" s="89"/>
      <c r="B16" s="354"/>
      <c r="C16" s="354"/>
      <c r="D16" s="355"/>
      <c r="E16" s="392" t="s">
        <v>115</v>
      </c>
      <c r="F16" s="393"/>
      <c r="G16" s="393"/>
      <c r="H16" s="393"/>
      <c r="I16" s="393"/>
      <c r="J16" s="70" t="str">
        <f>IF(AND('Mapa final'!$Y$14="Alta",'Mapa final'!$AA$14="Leve"),CONCATENATE("R1C",'Mapa final'!$O$14),"")</f>
        <v/>
      </c>
      <c r="K16" s="71" t="str">
        <f>IF(AND('Mapa final'!$Y$15="Alta",'Mapa final'!$AA$15="Leve"),CONCATENATE("R1C",'Mapa final'!$O$15),"")</f>
        <v/>
      </c>
      <c r="L16" s="71" t="str">
        <f>IF(AND('Mapa final'!$Y$16="Alta",'Mapa final'!$AA$16="Leve"),CONCATENATE("R1C",'Mapa final'!$O$16),"")</f>
        <v/>
      </c>
      <c r="M16" s="71" t="str">
        <f>IF(AND('Mapa final'!$Y$17="Alta",'Mapa final'!$AA$17="Leve"),CONCATENATE("R1C",'Mapa final'!$O$17),"")</f>
        <v/>
      </c>
      <c r="N16" s="71" t="str">
        <f>IF(AND('Mapa final'!$Y$18="Alta",'Mapa final'!$AA$18="Leve"),CONCATENATE("R1C",'Mapa final'!$O$18),"")</f>
        <v/>
      </c>
      <c r="O16" s="72" t="str">
        <f>IF(AND('Mapa final'!$Y$19="Alta",'Mapa final'!$AA$19="Leve"),CONCATENATE("R1C",'Mapa final'!$O$19),"")</f>
        <v/>
      </c>
      <c r="P16" s="70" t="str">
        <f>IF(AND('Mapa final'!$Y$14="Alta",'Mapa final'!$AA$14="Menor"),CONCATENATE("R1C",'Mapa final'!$O$14),"")</f>
        <v/>
      </c>
      <c r="Q16" s="71" t="str">
        <f>IF(AND('Mapa final'!$Y$15="Alta",'Mapa final'!$AA$15="Menor"),CONCATENATE("R1C",'Mapa final'!$O$15),"")</f>
        <v/>
      </c>
      <c r="R16" s="71" t="str">
        <f>IF(AND('Mapa final'!$Y$16="Alta",'Mapa final'!$AA$16="Menor"),CONCATENATE("R1C",'Mapa final'!$O$16),"")</f>
        <v/>
      </c>
      <c r="S16" s="71" t="str">
        <f>IF(AND('Mapa final'!$Y$17="Alta",'Mapa final'!$AA$17="Menor"),CONCATENATE("R1C",'Mapa final'!$O$17),"")</f>
        <v/>
      </c>
      <c r="T16" s="71" t="str">
        <f>IF(AND('Mapa final'!$Y$18="Alta",'Mapa final'!$AA$18="Menor"),CONCATENATE("R1C",'Mapa final'!$O$18),"")</f>
        <v/>
      </c>
      <c r="U16" s="72" t="str">
        <f>IF(AND('Mapa final'!$Y$19="Alta",'Mapa final'!$AA$19="Menor"),CONCATENATE("R1C",'Mapa final'!$O$19),"")</f>
        <v/>
      </c>
      <c r="V16" s="51" t="str">
        <f>IF(AND('Mapa final'!$Y$14="Alta",'Mapa final'!$AA$14="Moderado"),CONCATENATE("R1C",'Mapa final'!$O$14),"")</f>
        <v/>
      </c>
      <c r="W16" s="52" t="str">
        <f>IF(AND('Mapa final'!$Y$15="Alta",'Mapa final'!$AA$15="Moderado"),CONCATENATE("R1C",'Mapa final'!$O$15),"")</f>
        <v/>
      </c>
      <c r="X16" s="52" t="str">
        <f>IF(AND('Mapa final'!$Y$16="Alta",'Mapa final'!$AA$16="Moderado"),CONCATENATE("R1C",'Mapa final'!$O$16),"")</f>
        <v/>
      </c>
      <c r="Y16" s="52" t="str">
        <f>IF(AND('Mapa final'!$Y$17="Alta",'Mapa final'!$AA$17="Moderado"),CONCATENATE("R1C",'Mapa final'!$O$17),"")</f>
        <v/>
      </c>
      <c r="Z16" s="52" t="str">
        <f>IF(AND('Mapa final'!$Y$18="Alta",'Mapa final'!$AA$18="Moderado"),CONCATENATE("R1C",'Mapa final'!$O$18),"")</f>
        <v/>
      </c>
      <c r="AA16" s="53" t="str">
        <f>IF(AND('Mapa final'!$Y$19="Alta",'Mapa final'!$AA$19="Moderado"),CONCATENATE("R1C",'Mapa final'!$O$19),"")</f>
        <v/>
      </c>
      <c r="AB16" s="51" t="str">
        <f>IF(AND('Mapa final'!$Y$14="Alta",'Mapa final'!$AA$14="Mayor"),CONCATENATE("R1C",'Mapa final'!$O$14),"")</f>
        <v/>
      </c>
      <c r="AC16" s="52" t="str">
        <f>IF(AND('Mapa final'!$Y$15="Alta",'Mapa final'!$AA$15="Mayor"),CONCATENATE("R1C",'Mapa final'!$O$15),"")</f>
        <v/>
      </c>
      <c r="AD16" s="52" t="str">
        <f>IF(AND('Mapa final'!$Y$16="Alta",'Mapa final'!$AA$16="Mayor"),CONCATENATE("R1C",'Mapa final'!$O$16),"")</f>
        <v/>
      </c>
      <c r="AE16" s="52" t="str">
        <f>IF(AND('Mapa final'!$Y$17="Alta",'Mapa final'!$AA$17="Mayor"),CONCATENATE("R1C",'Mapa final'!$O$17),"")</f>
        <v/>
      </c>
      <c r="AF16" s="52" t="str">
        <f>IF(AND('Mapa final'!$Y$18="Alta",'Mapa final'!$AA$18="Mayor"),CONCATENATE("R1C",'Mapa final'!$O$18),"")</f>
        <v/>
      </c>
      <c r="AG16" s="53" t="str">
        <f>IF(AND('Mapa final'!$Y$19="Alta",'Mapa final'!$AA$19="Mayor"),CONCATENATE("R1C",'Mapa final'!$O$19),"")</f>
        <v/>
      </c>
      <c r="AH16" s="54" t="str">
        <f>IF(AND('Mapa final'!$Y$14="Alta",'Mapa final'!$AA$14="Catastrófico"),CONCATENATE("R1C",'Mapa final'!$O$14),"")</f>
        <v/>
      </c>
      <c r="AI16" s="55" t="str">
        <f>IF(AND('Mapa final'!$Y$15="Alta",'Mapa final'!$AA$15="Catastrófico"),CONCATENATE("R1C",'Mapa final'!$O$15),"")</f>
        <v/>
      </c>
      <c r="AJ16" s="55" t="str">
        <f>IF(AND('Mapa final'!$Y$16="Alta",'Mapa final'!$AA$16="Catastrófico"),CONCATENATE("R1C",'Mapa final'!$O$16),"")</f>
        <v/>
      </c>
      <c r="AK16" s="55" t="str">
        <f>IF(AND('Mapa final'!$Y$17="Alta",'Mapa final'!$AA$17="Catastrófico"),CONCATENATE("R1C",'Mapa final'!$O$17),"")</f>
        <v/>
      </c>
      <c r="AL16" s="55" t="str">
        <f>IF(AND('Mapa final'!$Y$18="Alta",'Mapa final'!$AA$18="Catastrófico"),CONCATENATE("R1C",'Mapa final'!$O$18),"")</f>
        <v/>
      </c>
      <c r="AM16" s="56" t="str">
        <f>IF(AND('Mapa final'!$Y$19="Alta",'Mapa final'!$AA$19="Catastrófico"),CONCATENATE("R1C",'Mapa final'!$O$19),"")</f>
        <v/>
      </c>
      <c r="AN16" s="89"/>
      <c r="AO16" s="402" t="s">
        <v>80</v>
      </c>
      <c r="AP16" s="403"/>
      <c r="AQ16" s="403"/>
      <c r="AR16" s="403"/>
      <c r="AS16" s="403"/>
      <c r="AT16" s="404"/>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row>
    <row r="17" spans="1:76" ht="15" customHeight="1" x14ac:dyDescent="0.35">
      <c r="A17" s="89"/>
      <c r="B17" s="354"/>
      <c r="C17" s="354"/>
      <c r="D17" s="355"/>
      <c r="E17" s="411"/>
      <c r="F17" s="412"/>
      <c r="G17" s="412"/>
      <c r="H17" s="412"/>
      <c r="I17" s="412"/>
      <c r="J17" s="73" t="str">
        <f>IF(AND('Mapa final'!$Y$20="Alta",'Mapa final'!$AA$20="Leve"),CONCATENATE("R2C",'Mapa final'!$O$20),"")</f>
        <v/>
      </c>
      <c r="K17" s="74" t="str">
        <f>IF(AND('Mapa final'!$Y$21="Alta",'Mapa final'!$AA$21="Leve"),CONCATENATE("R2C",'Mapa final'!$O$21),"")</f>
        <v/>
      </c>
      <c r="L17" s="74" t="str">
        <f>IF(AND('Mapa final'!$Y$22="Alta",'Mapa final'!$AA$22="Leve"),CONCATENATE("R2C",'Mapa final'!$O$22),"")</f>
        <v/>
      </c>
      <c r="M17" s="74" t="str">
        <f>IF(AND('Mapa final'!$Y$23="Alta",'Mapa final'!$AA$23="Leve"),CONCATENATE("R2C",'Mapa final'!$O$23),"")</f>
        <v/>
      </c>
      <c r="N17" s="74" t="str">
        <f>IF(AND('Mapa final'!$Y$24="Alta",'Mapa final'!$AA$24="Leve"),CONCATENATE("R2C",'Mapa final'!$O$24),"")</f>
        <v/>
      </c>
      <c r="O17" s="75" t="str">
        <f>IF(AND('Mapa final'!$Y$25="Alta",'Mapa final'!$AA$25="Leve"),CONCATENATE("R2C",'Mapa final'!$O$25),"")</f>
        <v/>
      </c>
      <c r="P17" s="73" t="str">
        <f>IF(AND('Mapa final'!$Y$20="Alta",'Mapa final'!$AA$20="Menor"),CONCATENATE("R2C",'Mapa final'!$O$20),"")</f>
        <v/>
      </c>
      <c r="Q17" s="74" t="str">
        <f>IF(AND('Mapa final'!$Y$21="Alta",'Mapa final'!$AA$21="Menor"),CONCATENATE("R2C",'Mapa final'!$O$21),"")</f>
        <v/>
      </c>
      <c r="R17" s="74" t="str">
        <f>IF(AND('Mapa final'!$Y$22="Alta",'Mapa final'!$AA$22="Menor"),CONCATENATE("R2C",'Mapa final'!$O$22),"")</f>
        <v/>
      </c>
      <c r="S17" s="74" t="str">
        <f>IF(AND('Mapa final'!$Y$23="Alta",'Mapa final'!$AA$23="Menor"),CONCATENATE("R2C",'Mapa final'!$O$23),"")</f>
        <v/>
      </c>
      <c r="T17" s="74" t="str">
        <f>IF(AND('Mapa final'!$Y$24="Alta",'Mapa final'!$AA$24="Menor"),CONCATENATE("R2C",'Mapa final'!$O$24),"")</f>
        <v/>
      </c>
      <c r="U17" s="75" t="str">
        <f>IF(AND('Mapa final'!$Y$25="Alta",'Mapa final'!$AA$25="Menor"),CONCATENATE("R2C",'Mapa final'!$O$25),"")</f>
        <v/>
      </c>
      <c r="V17" s="57" t="str">
        <f>IF(AND('Mapa final'!$Y$20="Alta",'Mapa final'!$AA$20="Moderado"),CONCATENATE("R2C",'Mapa final'!$O$20),"")</f>
        <v/>
      </c>
      <c r="W17" s="58" t="str">
        <f>IF(AND('Mapa final'!$Y$21="Alta",'Mapa final'!$AA$21="Moderado"),CONCATENATE("R2C",'Mapa final'!$O$21),"")</f>
        <v/>
      </c>
      <c r="X17" s="58" t="str">
        <f>IF(AND('Mapa final'!$Y$22="Alta",'Mapa final'!$AA$22="Moderado"),CONCATENATE("R2C",'Mapa final'!$O$22),"")</f>
        <v/>
      </c>
      <c r="Y17" s="58" t="str">
        <f>IF(AND('Mapa final'!$Y$23="Alta",'Mapa final'!$AA$23="Moderado"),CONCATENATE("R2C",'Mapa final'!$O$23),"")</f>
        <v/>
      </c>
      <c r="Z17" s="58" t="str">
        <f>IF(AND('Mapa final'!$Y$24="Alta",'Mapa final'!$AA$24="Moderado"),CONCATENATE("R2C",'Mapa final'!$O$24),"")</f>
        <v/>
      </c>
      <c r="AA17" s="59" t="str">
        <f>IF(AND('Mapa final'!$Y$25="Alta",'Mapa final'!$AA$25="Moderado"),CONCATENATE("R2C",'Mapa final'!$O$25),"")</f>
        <v/>
      </c>
      <c r="AB17" s="57" t="str">
        <f>IF(AND('Mapa final'!$Y$20="Alta",'Mapa final'!$AA$20="Mayor"),CONCATENATE("R2C",'Mapa final'!$O$20),"")</f>
        <v/>
      </c>
      <c r="AC17" s="58" t="str">
        <f>IF(AND('Mapa final'!$Y$21="Alta",'Mapa final'!$AA$21="Mayor"),CONCATENATE("R2C",'Mapa final'!$O$21),"")</f>
        <v/>
      </c>
      <c r="AD17" s="58" t="str">
        <f>IF(AND('Mapa final'!$Y$22="Alta",'Mapa final'!$AA$22="Mayor"),CONCATENATE("R2C",'Mapa final'!$O$22),"")</f>
        <v/>
      </c>
      <c r="AE17" s="58" t="str">
        <f>IF(AND('Mapa final'!$Y$23="Alta",'Mapa final'!$AA$23="Mayor"),CONCATENATE("R2C",'Mapa final'!$O$23),"")</f>
        <v/>
      </c>
      <c r="AF17" s="58" t="str">
        <f>IF(AND('Mapa final'!$Y$24="Alta",'Mapa final'!$AA$24="Mayor"),CONCATENATE("R2C",'Mapa final'!$O$24),"")</f>
        <v/>
      </c>
      <c r="AG17" s="59" t="str">
        <f>IF(AND('Mapa final'!$Y$25="Alta",'Mapa final'!$AA$25="Mayor"),CONCATENATE("R2C",'Mapa final'!$O$25),"")</f>
        <v/>
      </c>
      <c r="AH17" s="60" t="str">
        <f>IF(AND('Mapa final'!$Y$20="Alta",'Mapa final'!$AA$20="Catastrófico"),CONCATENATE("R2C",'Mapa final'!$O$20),"")</f>
        <v/>
      </c>
      <c r="AI17" s="61" t="str">
        <f>IF(AND('Mapa final'!$Y$21="Alta",'Mapa final'!$AA$21="Catastrófico"),CONCATENATE("R2C",'Mapa final'!$O$21),"")</f>
        <v/>
      </c>
      <c r="AJ17" s="61" t="str">
        <f>IF(AND('Mapa final'!$Y$22="Alta",'Mapa final'!$AA$22="Catastrófico"),CONCATENATE("R2C",'Mapa final'!$O$22),"")</f>
        <v/>
      </c>
      <c r="AK17" s="61" t="str">
        <f>IF(AND('Mapa final'!$Y$23="Alta",'Mapa final'!$AA$23="Catastrófico"),CONCATENATE("R2C",'Mapa final'!$O$23),"")</f>
        <v/>
      </c>
      <c r="AL17" s="61" t="str">
        <f>IF(AND('Mapa final'!$Y$24="Alta",'Mapa final'!$AA$24="Catastrófico"),CONCATENATE("R2C",'Mapa final'!$O$24),"")</f>
        <v/>
      </c>
      <c r="AM17" s="62" t="str">
        <f>IF(AND('Mapa final'!$Y$25="Alta",'Mapa final'!$AA$25="Catastrófico"),CONCATENATE("R2C",'Mapa final'!$O$25),"")</f>
        <v/>
      </c>
      <c r="AN17" s="89"/>
      <c r="AO17" s="405"/>
      <c r="AP17" s="406"/>
      <c r="AQ17" s="406"/>
      <c r="AR17" s="406"/>
      <c r="AS17" s="406"/>
      <c r="AT17" s="407"/>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row>
    <row r="18" spans="1:76" ht="15" customHeight="1" x14ac:dyDescent="0.35">
      <c r="A18" s="89"/>
      <c r="B18" s="354"/>
      <c r="C18" s="354"/>
      <c r="D18" s="355"/>
      <c r="E18" s="395"/>
      <c r="F18" s="396"/>
      <c r="G18" s="396"/>
      <c r="H18" s="396"/>
      <c r="I18" s="412"/>
      <c r="J18" s="73" t="str">
        <f>IF(AND('Mapa final'!$Y$26="Alta",'Mapa final'!$AA$26="Leve"),CONCATENATE("R3C",'Mapa final'!$O$26),"")</f>
        <v/>
      </c>
      <c r="K18" s="74" t="str">
        <f>IF(AND('Mapa final'!$Y$27="Alta",'Mapa final'!$AA$27="Leve"),CONCATENATE("R3C",'Mapa final'!$O$27),"")</f>
        <v/>
      </c>
      <c r="L18" s="74" t="str">
        <f>IF(AND('Mapa final'!$Y$28="Alta",'Mapa final'!$AA$28="Leve"),CONCATENATE("R3C",'Mapa final'!$O$28),"")</f>
        <v/>
      </c>
      <c r="M18" s="74" t="str">
        <f>IF(AND('Mapa final'!$Y$29="Alta",'Mapa final'!$AA$29="Leve"),CONCATENATE("R3C",'Mapa final'!$O$29),"")</f>
        <v/>
      </c>
      <c r="N18" s="74" t="str">
        <f>IF(AND('Mapa final'!$Y$30="Alta",'Mapa final'!$AA$30="Leve"),CONCATENATE("R3C",'Mapa final'!$O$30),"")</f>
        <v/>
      </c>
      <c r="O18" s="75" t="str">
        <f>IF(AND('Mapa final'!$Y$31="Alta",'Mapa final'!$AA$31="Leve"),CONCATENATE("R3C",'Mapa final'!$O$31),"")</f>
        <v/>
      </c>
      <c r="P18" s="73" t="str">
        <f>IF(AND('Mapa final'!$Y$26="Alta",'Mapa final'!$AA$26="Menor"),CONCATENATE("R3C",'Mapa final'!$O$26),"")</f>
        <v/>
      </c>
      <c r="Q18" s="74" t="str">
        <f>IF(AND('Mapa final'!$Y$27="Alta",'Mapa final'!$AA$27="Menor"),CONCATENATE("R3C",'Mapa final'!$O$27),"")</f>
        <v/>
      </c>
      <c r="R18" s="74" t="str">
        <f>IF(AND('Mapa final'!$Y$28="Alta",'Mapa final'!$AA$28="Menor"),CONCATENATE("R3C",'Mapa final'!$O$28),"")</f>
        <v/>
      </c>
      <c r="S18" s="74" t="str">
        <f>IF(AND('Mapa final'!$Y$29="Alta",'Mapa final'!$AA$29="Menor"),CONCATENATE("R3C",'Mapa final'!$O$29),"")</f>
        <v/>
      </c>
      <c r="T18" s="74" t="str">
        <f>IF(AND('Mapa final'!$Y$30="Alta",'Mapa final'!$AA$30="Menor"),CONCATENATE("R3C",'Mapa final'!$O$30),"")</f>
        <v/>
      </c>
      <c r="U18" s="75" t="str">
        <f>IF(AND('Mapa final'!$Y$31="Alta",'Mapa final'!$AA$31="Menor"),CONCATENATE("R3C",'Mapa final'!$O$31),"")</f>
        <v/>
      </c>
      <c r="V18" s="57" t="str">
        <f>IF(AND('Mapa final'!$Y$26="Alta",'Mapa final'!$AA$26="Moderado"),CONCATENATE("R3C",'Mapa final'!$O$26),"")</f>
        <v/>
      </c>
      <c r="W18" s="58" t="str">
        <f>IF(AND('Mapa final'!$Y$27="Alta",'Mapa final'!$AA$27="Moderado"),CONCATENATE("R3C",'Mapa final'!$O$27),"")</f>
        <v/>
      </c>
      <c r="X18" s="58" t="str">
        <f>IF(AND('Mapa final'!$Y$28="Alta",'Mapa final'!$AA$28="Moderado"),CONCATENATE("R3C",'Mapa final'!$O$28),"")</f>
        <v/>
      </c>
      <c r="Y18" s="58" t="str">
        <f>IF(AND('Mapa final'!$Y$29="Alta",'Mapa final'!$AA$29="Moderado"),CONCATENATE("R3C",'Mapa final'!$O$29),"")</f>
        <v/>
      </c>
      <c r="Z18" s="58" t="str">
        <f>IF(AND('Mapa final'!$Y$30="Alta",'Mapa final'!$AA$30="Moderado"),CONCATENATE("R3C",'Mapa final'!$O$30),"")</f>
        <v/>
      </c>
      <c r="AA18" s="59" t="str">
        <f>IF(AND('Mapa final'!$Y$31="Alta",'Mapa final'!$AA$31="Moderado"),CONCATENATE("R3C",'Mapa final'!$O$31),"")</f>
        <v/>
      </c>
      <c r="AB18" s="57" t="str">
        <f>IF(AND('Mapa final'!$Y$26="Alta",'Mapa final'!$AA$26="Mayor"),CONCATENATE("R3C",'Mapa final'!$O$26),"")</f>
        <v/>
      </c>
      <c r="AC18" s="58" t="str">
        <f>IF(AND('Mapa final'!$Y$27="Alta",'Mapa final'!$AA$27="Mayor"),CONCATENATE("R3C",'Mapa final'!$O$27),"")</f>
        <v/>
      </c>
      <c r="AD18" s="58" t="str">
        <f>IF(AND('Mapa final'!$Y$28="Alta",'Mapa final'!$AA$28="Mayor"),CONCATENATE("R3C",'Mapa final'!$O$28),"")</f>
        <v/>
      </c>
      <c r="AE18" s="58" t="str">
        <f>IF(AND('Mapa final'!$Y$29="Alta",'Mapa final'!$AA$29="Mayor"),CONCATENATE("R3C",'Mapa final'!$O$29),"")</f>
        <v/>
      </c>
      <c r="AF18" s="58" t="str">
        <f>IF(AND('Mapa final'!$Y$30="Alta",'Mapa final'!$AA$30="Mayor"),CONCATENATE("R3C",'Mapa final'!$O$30),"")</f>
        <v/>
      </c>
      <c r="AG18" s="59" t="str">
        <f>IF(AND('Mapa final'!$Y$31="Alta",'Mapa final'!$AA$31="Mayor"),CONCATENATE("R3C",'Mapa final'!$O$31),"")</f>
        <v/>
      </c>
      <c r="AH18" s="60" t="str">
        <f>IF(AND('Mapa final'!$Y$26="Alta",'Mapa final'!$AA$26="Catastrófico"),CONCATENATE("R3C",'Mapa final'!$O$26),"")</f>
        <v/>
      </c>
      <c r="AI18" s="61" t="str">
        <f>IF(AND('Mapa final'!$Y$27="Alta",'Mapa final'!$AA$27="Catastrófico"),CONCATENATE("R3C",'Mapa final'!$O$27),"")</f>
        <v/>
      </c>
      <c r="AJ18" s="61" t="str">
        <f>IF(AND('Mapa final'!$Y$28="Alta",'Mapa final'!$AA$28="Catastrófico"),CONCATENATE("R3C",'Mapa final'!$O$28),"")</f>
        <v/>
      </c>
      <c r="AK18" s="61" t="str">
        <f>IF(AND('Mapa final'!$Y$29="Alta",'Mapa final'!$AA$29="Catastrófico"),CONCATENATE("R3C",'Mapa final'!$O$29),"")</f>
        <v/>
      </c>
      <c r="AL18" s="61" t="str">
        <f>IF(AND('Mapa final'!$Y$30="Alta",'Mapa final'!$AA$30="Catastrófico"),CONCATENATE("R3C",'Mapa final'!$O$30),"")</f>
        <v/>
      </c>
      <c r="AM18" s="62" t="str">
        <f>IF(AND('Mapa final'!$Y$31="Alta",'Mapa final'!$AA$31="Catastrófico"),CONCATENATE("R3C",'Mapa final'!$O$31),"")</f>
        <v/>
      </c>
      <c r="AN18" s="89"/>
      <c r="AO18" s="405"/>
      <c r="AP18" s="406"/>
      <c r="AQ18" s="406"/>
      <c r="AR18" s="406"/>
      <c r="AS18" s="406"/>
      <c r="AT18" s="407"/>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row>
    <row r="19" spans="1:76" ht="15" customHeight="1" x14ac:dyDescent="0.35">
      <c r="A19" s="89"/>
      <c r="B19" s="354"/>
      <c r="C19" s="354"/>
      <c r="D19" s="355"/>
      <c r="E19" s="395"/>
      <c r="F19" s="396"/>
      <c r="G19" s="396"/>
      <c r="H19" s="396"/>
      <c r="I19" s="412"/>
      <c r="J19" s="73" t="str">
        <f>IF(AND('Mapa final'!$Y$32="Alta",'Mapa final'!$AA$32="Leve"),CONCATENATE("R4C",'Mapa final'!$O$32),"")</f>
        <v/>
      </c>
      <c r="K19" s="74" t="str">
        <f>IF(AND('Mapa final'!$Y$33="Alta",'Mapa final'!$AA$33="Leve"),CONCATENATE("R4C",'Mapa final'!$O$33),"")</f>
        <v/>
      </c>
      <c r="L19" s="74" t="str">
        <f>IF(AND('Mapa final'!$Y$34="Alta",'Mapa final'!$AA$34="Leve"),CONCATENATE("R4C",'Mapa final'!$O$34),"")</f>
        <v/>
      </c>
      <c r="M19" s="74" t="str">
        <f>IF(AND('Mapa final'!$Y$35="Alta",'Mapa final'!$AA$35="Leve"),CONCATENATE("R4C",'Mapa final'!$O$35),"")</f>
        <v/>
      </c>
      <c r="N19" s="74" t="str">
        <f>IF(AND('Mapa final'!$Y$36="Alta",'Mapa final'!$AA$36="Leve"),CONCATENATE("R4C",'Mapa final'!$O$36),"")</f>
        <v/>
      </c>
      <c r="O19" s="75" t="str">
        <f>IF(AND('Mapa final'!$Y$37="Alta",'Mapa final'!$AA$37="Leve"),CONCATENATE("R4C",'Mapa final'!$O$37),"")</f>
        <v/>
      </c>
      <c r="P19" s="73" t="str">
        <f>IF(AND('Mapa final'!$Y$32="Alta",'Mapa final'!$AA$32="Menor"),CONCATENATE("R4C",'Mapa final'!$O$32),"")</f>
        <v/>
      </c>
      <c r="Q19" s="74" t="str">
        <f>IF(AND('Mapa final'!$Y$33="Alta",'Mapa final'!$AA$33="Menor"),CONCATENATE("R4C",'Mapa final'!$O$33),"")</f>
        <v/>
      </c>
      <c r="R19" s="74" t="str">
        <f>IF(AND('Mapa final'!$Y$34="Alta",'Mapa final'!$AA$34="Menor"),CONCATENATE("R4C",'Mapa final'!$O$34),"")</f>
        <v/>
      </c>
      <c r="S19" s="74" t="str">
        <f>IF(AND('Mapa final'!$Y$35="Alta",'Mapa final'!$AA$35="Menor"),CONCATENATE("R4C",'Mapa final'!$O$35),"")</f>
        <v/>
      </c>
      <c r="T19" s="74" t="str">
        <f>IF(AND('Mapa final'!$Y$36="Alta",'Mapa final'!$AA$36="Menor"),CONCATENATE("R4C",'Mapa final'!$O$36),"")</f>
        <v/>
      </c>
      <c r="U19" s="75" t="str">
        <f>IF(AND('Mapa final'!$Y$37="Alta",'Mapa final'!$AA$37="Menor"),CONCATENATE("R4C",'Mapa final'!$O$37),"")</f>
        <v/>
      </c>
      <c r="V19" s="57" t="str">
        <f>IF(AND('Mapa final'!$Y$32="Alta",'Mapa final'!$AA$32="Moderado"),CONCATENATE("R4C",'Mapa final'!$O$32),"")</f>
        <v/>
      </c>
      <c r="W19" s="58" t="str">
        <f>IF(AND('Mapa final'!$Y$33="Alta",'Mapa final'!$AA$33="Moderado"),CONCATENATE("R4C",'Mapa final'!$O$33),"")</f>
        <v/>
      </c>
      <c r="X19" s="63" t="str">
        <f>IF(AND('Mapa final'!$Y$34="Alta",'Mapa final'!$AA$34="Moderado"),CONCATENATE("R4C",'Mapa final'!$O$34),"")</f>
        <v/>
      </c>
      <c r="Y19" s="63" t="str">
        <f>IF(AND('Mapa final'!$Y$35="Alta",'Mapa final'!$AA$35="Moderado"),CONCATENATE("R4C",'Mapa final'!$O$35),"")</f>
        <v/>
      </c>
      <c r="Z19" s="63" t="str">
        <f>IF(AND('Mapa final'!$Y$36="Alta",'Mapa final'!$AA$36="Moderado"),CONCATENATE("R4C",'Mapa final'!$O$36),"")</f>
        <v/>
      </c>
      <c r="AA19" s="59" t="str">
        <f>IF(AND('Mapa final'!$Y$37="Alta",'Mapa final'!$AA$37="Moderado"),CONCATENATE("R4C",'Mapa final'!$O$37),"")</f>
        <v/>
      </c>
      <c r="AB19" s="57" t="str">
        <f>IF(AND('Mapa final'!$Y$32="Alta",'Mapa final'!$AA$32="Mayor"),CONCATENATE("R4C",'Mapa final'!$O$32),"")</f>
        <v/>
      </c>
      <c r="AC19" s="58" t="str">
        <f>IF(AND('Mapa final'!$Y$33="Alta",'Mapa final'!$AA$33="Mayor"),CONCATENATE("R4C",'Mapa final'!$O$33),"")</f>
        <v/>
      </c>
      <c r="AD19" s="63" t="str">
        <f>IF(AND('Mapa final'!$Y$34="Alta",'Mapa final'!$AA$34="Mayor"),CONCATENATE("R4C",'Mapa final'!$O$34),"")</f>
        <v/>
      </c>
      <c r="AE19" s="63" t="str">
        <f>IF(AND('Mapa final'!$Y$35="Alta",'Mapa final'!$AA$35="Mayor"),CONCATENATE("R4C",'Mapa final'!$O$35),"")</f>
        <v/>
      </c>
      <c r="AF19" s="63" t="str">
        <f>IF(AND('Mapa final'!$Y$36="Alta",'Mapa final'!$AA$36="Mayor"),CONCATENATE("R4C",'Mapa final'!$O$36),"")</f>
        <v/>
      </c>
      <c r="AG19" s="59" t="str">
        <f>IF(AND('Mapa final'!$Y$37="Alta",'Mapa final'!$AA$37="Mayor"),CONCATENATE("R4C",'Mapa final'!$O$37),"")</f>
        <v/>
      </c>
      <c r="AH19" s="60" t="str">
        <f>IF(AND('Mapa final'!$Y$32="Alta",'Mapa final'!$AA$32="Catastrófico"),CONCATENATE("R4C",'Mapa final'!$O$32),"")</f>
        <v/>
      </c>
      <c r="AI19" s="61" t="str">
        <f>IF(AND('Mapa final'!$Y$33="Alta",'Mapa final'!$AA$33="Catastrófico"),CONCATENATE("R4C",'Mapa final'!$O$33),"")</f>
        <v/>
      </c>
      <c r="AJ19" s="61" t="str">
        <f>IF(AND('Mapa final'!$Y$34="Alta",'Mapa final'!$AA$34="Catastrófico"),CONCATENATE("R4C",'Mapa final'!$O$34),"")</f>
        <v/>
      </c>
      <c r="AK19" s="61" t="str">
        <f>IF(AND('Mapa final'!$Y$35="Alta",'Mapa final'!$AA$35="Catastrófico"),CONCATENATE("R4C",'Mapa final'!$O$35),"")</f>
        <v/>
      </c>
      <c r="AL19" s="61" t="str">
        <f>IF(AND('Mapa final'!$Y$36="Alta",'Mapa final'!$AA$36="Catastrófico"),CONCATENATE("R4C",'Mapa final'!$O$36),"")</f>
        <v/>
      </c>
      <c r="AM19" s="62" t="str">
        <f>IF(AND('Mapa final'!$Y$37="Alta",'Mapa final'!$AA$37="Catastrófico"),CONCATENATE("R4C",'Mapa final'!$O$37),"")</f>
        <v/>
      </c>
      <c r="AN19" s="89"/>
      <c r="AO19" s="405"/>
      <c r="AP19" s="406"/>
      <c r="AQ19" s="406"/>
      <c r="AR19" s="406"/>
      <c r="AS19" s="406"/>
      <c r="AT19" s="407"/>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row>
    <row r="20" spans="1:76" ht="15" customHeight="1" x14ac:dyDescent="0.35">
      <c r="A20" s="89"/>
      <c r="B20" s="354"/>
      <c r="C20" s="354"/>
      <c r="D20" s="355"/>
      <c r="E20" s="395"/>
      <c r="F20" s="396"/>
      <c r="G20" s="396"/>
      <c r="H20" s="396"/>
      <c r="I20" s="412"/>
      <c r="J20" s="73" t="str">
        <f>IF(AND('Mapa final'!$Y$38="Alta",'Mapa final'!$AA$38="Leve"),CONCATENATE("R5C",'Mapa final'!$O$38),"")</f>
        <v/>
      </c>
      <c r="K20" s="74" t="str">
        <f>IF(AND('Mapa final'!$Y$39="Alta",'Mapa final'!$AA$39="Leve"),CONCATENATE("R5C",'Mapa final'!$O$39),"")</f>
        <v/>
      </c>
      <c r="L20" s="74" t="str">
        <f>IF(AND('Mapa final'!$Y$40="Alta",'Mapa final'!$AA$40="Leve"),CONCATENATE("R5C",'Mapa final'!$O$40),"")</f>
        <v/>
      </c>
      <c r="M20" s="74" t="str">
        <f>IF(AND('Mapa final'!$Y$41="Alta",'Mapa final'!$AA$41="Leve"),CONCATENATE("R5C",'Mapa final'!$O$41),"")</f>
        <v/>
      </c>
      <c r="N20" s="74" t="str">
        <f>IF(AND('Mapa final'!$Y$42="Alta",'Mapa final'!$AA$42="Leve"),CONCATENATE("R5C",'Mapa final'!$O$42),"")</f>
        <v/>
      </c>
      <c r="O20" s="75" t="str">
        <f>IF(AND('Mapa final'!$Y$43="Alta",'Mapa final'!$AA$43="Leve"),CONCATENATE("R5C",'Mapa final'!$O$43),"")</f>
        <v/>
      </c>
      <c r="P20" s="73" t="str">
        <f>IF(AND('Mapa final'!$Y$38="Alta",'Mapa final'!$AA$38="Menor"),CONCATENATE("R5C",'Mapa final'!$O$38),"")</f>
        <v/>
      </c>
      <c r="Q20" s="74" t="str">
        <f>IF(AND('Mapa final'!$Y$39="Alta",'Mapa final'!$AA$39="Menor"),CONCATENATE("R5C",'Mapa final'!$O$39),"")</f>
        <v/>
      </c>
      <c r="R20" s="74" t="str">
        <f>IF(AND('Mapa final'!$Y$40="Alta",'Mapa final'!$AA$40="Menor"),CONCATENATE("R5C",'Mapa final'!$O$40),"")</f>
        <v/>
      </c>
      <c r="S20" s="74" t="str">
        <f>IF(AND('Mapa final'!$Y$41="Alta",'Mapa final'!$AA$41="Menor"),CONCATENATE("R5C",'Mapa final'!$O$41),"")</f>
        <v/>
      </c>
      <c r="T20" s="74" t="str">
        <f>IF(AND('Mapa final'!$Y$42="Alta",'Mapa final'!$AA$42="Menor"),CONCATENATE("R5C",'Mapa final'!$O$42),"")</f>
        <v/>
      </c>
      <c r="U20" s="75" t="str">
        <f>IF(AND('Mapa final'!$Y$43="Alta",'Mapa final'!$AA$43="Menor"),CONCATENATE("R5C",'Mapa final'!$O$43),"")</f>
        <v/>
      </c>
      <c r="V20" s="57" t="str">
        <f>IF(AND('Mapa final'!$Y$38="Alta",'Mapa final'!$AA$38="Moderado"),CONCATENATE("R5C",'Mapa final'!$O$38),"")</f>
        <v/>
      </c>
      <c r="W20" s="58" t="str">
        <f>IF(AND('Mapa final'!$Y$39="Alta",'Mapa final'!$AA$39="Moderado"),CONCATENATE("R5C",'Mapa final'!$O$39),"")</f>
        <v/>
      </c>
      <c r="X20" s="63" t="str">
        <f>IF(AND('Mapa final'!$Y$40="Alta",'Mapa final'!$AA$40="Moderado"),CONCATENATE("R5C",'Mapa final'!$O$40),"")</f>
        <v/>
      </c>
      <c r="Y20" s="63" t="str">
        <f>IF(AND('Mapa final'!$Y$41="Alta",'Mapa final'!$AA$41="Moderado"),CONCATENATE("R5C",'Mapa final'!$O$41),"")</f>
        <v/>
      </c>
      <c r="Z20" s="63" t="str">
        <f>IF(AND('Mapa final'!$Y$42="Alta",'Mapa final'!$AA$42="Moderado"),CONCATENATE("R5C",'Mapa final'!$O$42),"")</f>
        <v/>
      </c>
      <c r="AA20" s="59" t="str">
        <f>IF(AND('Mapa final'!$Y$43="Alta",'Mapa final'!$AA$43="Moderado"),CONCATENATE("R5C",'Mapa final'!$O$43),"")</f>
        <v/>
      </c>
      <c r="AB20" s="57" t="str">
        <f>IF(AND('Mapa final'!$Y$38="Alta",'Mapa final'!$AA$38="Mayor"),CONCATENATE("R5C",'Mapa final'!$O$38),"")</f>
        <v/>
      </c>
      <c r="AC20" s="58" t="str">
        <f>IF(AND('Mapa final'!$Y$39="Alta",'Mapa final'!$AA$39="Mayor"),CONCATENATE("R5C",'Mapa final'!$O$39),"")</f>
        <v/>
      </c>
      <c r="AD20" s="63" t="str">
        <f>IF(AND('Mapa final'!$Y$40="Alta",'Mapa final'!$AA$40="Mayor"),CONCATENATE("R5C",'Mapa final'!$O$40),"")</f>
        <v/>
      </c>
      <c r="AE20" s="63" t="str">
        <f>IF(AND('Mapa final'!$Y$41="Alta",'Mapa final'!$AA$41="Mayor"),CONCATENATE("R5C",'Mapa final'!$O$41),"")</f>
        <v/>
      </c>
      <c r="AF20" s="63" t="str">
        <f>IF(AND('Mapa final'!$Y$42="Alta",'Mapa final'!$AA$42="Mayor"),CONCATENATE("R5C",'Mapa final'!$O$42),"")</f>
        <v/>
      </c>
      <c r="AG20" s="59" t="str">
        <f>IF(AND('Mapa final'!$Y$43="Alta",'Mapa final'!$AA$43="Mayor"),CONCATENATE("R5C",'Mapa final'!$O$43),"")</f>
        <v/>
      </c>
      <c r="AH20" s="60" t="str">
        <f>IF(AND('Mapa final'!$Y$38="Alta",'Mapa final'!$AA$38="Catastrófico"),CONCATENATE("R5C",'Mapa final'!$O$38),"")</f>
        <v/>
      </c>
      <c r="AI20" s="61" t="str">
        <f>IF(AND('Mapa final'!$Y$39="Alta",'Mapa final'!$AA$39="Catastrófico"),CONCATENATE("R5C",'Mapa final'!$O$39),"")</f>
        <v/>
      </c>
      <c r="AJ20" s="61" t="str">
        <f>IF(AND('Mapa final'!$Y$40="Alta",'Mapa final'!$AA$40="Catastrófico"),CONCATENATE("R5C",'Mapa final'!$O$40),"")</f>
        <v/>
      </c>
      <c r="AK20" s="61" t="str">
        <f>IF(AND('Mapa final'!$Y$41="Alta",'Mapa final'!$AA$41="Catastrófico"),CONCATENATE("R5C",'Mapa final'!$O$41),"")</f>
        <v/>
      </c>
      <c r="AL20" s="61" t="str">
        <f>IF(AND('Mapa final'!$Y$42="Alta",'Mapa final'!$AA$42="Catastrófico"),CONCATENATE("R5C",'Mapa final'!$O$42),"")</f>
        <v/>
      </c>
      <c r="AM20" s="62" t="str">
        <f>IF(AND('Mapa final'!$Y$43="Alta",'Mapa final'!$AA$43="Catastrófico"),CONCATENATE("R5C",'Mapa final'!$O$43),"")</f>
        <v/>
      </c>
      <c r="AN20" s="89"/>
      <c r="AO20" s="405"/>
      <c r="AP20" s="406"/>
      <c r="AQ20" s="406"/>
      <c r="AR20" s="406"/>
      <c r="AS20" s="406"/>
      <c r="AT20" s="407"/>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row>
    <row r="21" spans="1:76" ht="15" customHeight="1" x14ac:dyDescent="0.35">
      <c r="A21" s="89"/>
      <c r="B21" s="354"/>
      <c r="C21" s="354"/>
      <c r="D21" s="355"/>
      <c r="E21" s="395"/>
      <c r="F21" s="396"/>
      <c r="G21" s="396"/>
      <c r="H21" s="396"/>
      <c r="I21" s="412"/>
      <c r="J21" s="73" t="str">
        <f>IF(AND('Mapa final'!$Y$44="Alta",'Mapa final'!$AA$44="Leve"),CONCATENATE("R6C",'Mapa final'!$O$44),"")</f>
        <v/>
      </c>
      <c r="K21" s="74" t="str">
        <f>IF(AND('Mapa final'!$Y$45="Alta",'Mapa final'!$AA$45="Leve"),CONCATENATE("R6C",'Mapa final'!$O$45),"")</f>
        <v/>
      </c>
      <c r="L21" s="74" t="str">
        <f>IF(AND('Mapa final'!$Y$46="Alta",'Mapa final'!$AA$46="Leve"),CONCATENATE("R6C",'Mapa final'!$O$46),"")</f>
        <v/>
      </c>
      <c r="M21" s="74" t="str">
        <f>IF(AND('Mapa final'!$Y$47="Alta",'Mapa final'!$AA$47="Leve"),CONCATENATE("R6C",'Mapa final'!$O$47),"")</f>
        <v/>
      </c>
      <c r="N21" s="74" t="str">
        <f>IF(AND('Mapa final'!$Y$48="Alta",'Mapa final'!$AA$48="Leve"),CONCATENATE("R6C",'Mapa final'!$O$48),"")</f>
        <v/>
      </c>
      <c r="O21" s="75" t="str">
        <f>IF(AND('Mapa final'!$Y$49="Alta",'Mapa final'!$AA$49="Leve"),CONCATENATE("R6C",'Mapa final'!$O$49),"")</f>
        <v/>
      </c>
      <c r="P21" s="73" t="str">
        <f>IF(AND('Mapa final'!$Y$44="Alta",'Mapa final'!$AA$44="Menor"),CONCATENATE("R6C",'Mapa final'!$O$44),"")</f>
        <v/>
      </c>
      <c r="Q21" s="74" t="str">
        <f>IF(AND('Mapa final'!$Y$45="Alta",'Mapa final'!$AA$45="Menor"),CONCATENATE("R6C",'Mapa final'!$O$45),"")</f>
        <v/>
      </c>
      <c r="R21" s="74" t="str">
        <f>IF(AND('Mapa final'!$Y$46="Alta",'Mapa final'!$AA$46="Menor"),CONCATENATE("R6C",'Mapa final'!$O$46),"")</f>
        <v/>
      </c>
      <c r="S21" s="74" t="str">
        <f>IF(AND('Mapa final'!$Y$47="Alta",'Mapa final'!$AA$47="Menor"),CONCATENATE("R6C",'Mapa final'!$O$47),"")</f>
        <v/>
      </c>
      <c r="T21" s="74" t="str">
        <f>IF(AND('Mapa final'!$Y$48="Alta",'Mapa final'!$AA$48="Menor"),CONCATENATE("R6C",'Mapa final'!$O$48),"")</f>
        <v/>
      </c>
      <c r="U21" s="75" t="str">
        <f>IF(AND('Mapa final'!$Y$49="Alta",'Mapa final'!$AA$49="Menor"),CONCATENATE("R6C",'Mapa final'!$O$49),"")</f>
        <v/>
      </c>
      <c r="V21" s="57" t="str">
        <f>IF(AND('Mapa final'!$Y$44="Alta",'Mapa final'!$AA$44="Moderado"),CONCATENATE("R6C",'Mapa final'!$O$44),"")</f>
        <v/>
      </c>
      <c r="W21" s="58" t="str">
        <f>IF(AND('Mapa final'!$Y$45="Alta",'Mapa final'!$AA$45="Moderado"),CONCATENATE("R6C",'Mapa final'!$O$45),"")</f>
        <v/>
      </c>
      <c r="X21" s="63" t="str">
        <f>IF(AND('Mapa final'!$Y$46="Alta",'Mapa final'!$AA$46="Moderado"),CONCATENATE("R6C",'Mapa final'!$O$46),"")</f>
        <v/>
      </c>
      <c r="Y21" s="63" t="str">
        <f>IF(AND('Mapa final'!$Y$47="Alta",'Mapa final'!$AA$47="Moderado"),CONCATENATE("R6C",'Mapa final'!$O$47),"")</f>
        <v/>
      </c>
      <c r="Z21" s="63" t="str">
        <f>IF(AND('Mapa final'!$Y$48="Alta",'Mapa final'!$AA$48="Moderado"),CONCATENATE("R6C",'Mapa final'!$O$48),"")</f>
        <v/>
      </c>
      <c r="AA21" s="59" t="str">
        <f>IF(AND('Mapa final'!$Y$49="Alta",'Mapa final'!$AA$49="Moderado"),CONCATENATE("R6C",'Mapa final'!$O$49),"")</f>
        <v/>
      </c>
      <c r="AB21" s="57" t="str">
        <f>IF(AND('Mapa final'!$Y$44="Alta",'Mapa final'!$AA$44="Mayor"),CONCATENATE("R6C",'Mapa final'!$O$44),"")</f>
        <v/>
      </c>
      <c r="AC21" s="58" t="str">
        <f>IF(AND('Mapa final'!$Y$45="Alta",'Mapa final'!$AA$45="Mayor"),CONCATENATE("R6C",'Mapa final'!$O$45),"")</f>
        <v/>
      </c>
      <c r="AD21" s="63" t="str">
        <f>IF(AND('Mapa final'!$Y$46="Alta",'Mapa final'!$AA$46="Mayor"),CONCATENATE("R6C",'Mapa final'!$O$46),"")</f>
        <v/>
      </c>
      <c r="AE21" s="63" t="str">
        <f>IF(AND('Mapa final'!$Y$47="Alta",'Mapa final'!$AA$47="Mayor"),CONCATENATE("R6C",'Mapa final'!$O$47),"")</f>
        <v/>
      </c>
      <c r="AF21" s="63" t="str">
        <f>IF(AND('Mapa final'!$Y$48="Alta",'Mapa final'!$AA$48="Mayor"),CONCATENATE("R6C",'Mapa final'!$O$48),"")</f>
        <v/>
      </c>
      <c r="AG21" s="59" t="str">
        <f>IF(AND('Mapa final'!$Y$49="Alta",'Mapa final'!$AA$49="Mayor"),CONCATENATE("R6C",'Mapa final'!$O$49),"")</f>
        <v/>
      </c>
      <c r="AH21" s="60" t="str">
        <f>IF(AND('Mapa final'!$Y$44="Alta",'Mapa final'!$AA$44="Catastrófico"),CONCATENATE("R6C",'Mapa final'!$O$44),"")</f>
        <v/>
      </c>
      <c r="AI21" s="61" t="str">
        <f>IF(AND('Mapa final'!$Y$45="Alta",'Mapa final'!$AA$45="Catastrófico"),CONCATENATE("R6C",'Mapa final'!$O$45),"")</f>
        <v/>
      </c>
      <c r="AJ21" s="61" t="str">
        <f>IF(AND('Mapa final'!$Y$46="Alta",'Mapa final'!$AA$46="Catastrófico"),CONCATENATE("R6C",'Mapa final'!$O$46),"")</f>
        <v/>
      </c>
      <c r="AK21" s="61" t="str">
        <f>IF(AND('Mapa final'!$Y$47="Alta",'Mapa final'!$AA$47="Catastrófico"),CONCATENATE("R6C",'Mapa final'!$O$47),"")</f>
        <v/>
      </c>
      <c r="AL21" s="61" t="str">
        <f>IF(AND('Mapa final'!$Y$48="Alta",'Mapa final'!$AA$48="Catastrófico"),CONCATENATE("R6C",'Mapa final'!$O$48),"")</f>
        <v/>
      </c>
      <c r="AM21" s="62" t="str">
        <f>IF(AND('Mapa final'!$Y$49="Alta",'Mapa final'!$AA$49="Catastrófico"),CONCATENATE("R6C",'Mapa final'!$O$49),"")</f>
        <v/>
      </c>
      <c r="AN21" s="89"/>
      <c r="AO21" s="405"/>
      <c r="AP21" s="406"/>
      <c r="AQ21" s="406"/>
      <c r="AR21" s="406"/>
      <c r="AS21" s="406"/>
      <c r="AT21" s="407"/>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row>
    <row r="22" spans="1:76" ht="15" customHeight="1" x14ac:dyDescent="0.35">
      <c r="A22" s="89"/>
      <c r="B22" s="354"/>
      <c r="C22" s="354"/>
      <c r="D22" s="355"/>
      <c r="E22" s="395"/>
      <c r="F22" s="396"/>
      <c r="G22" s="396"/>
      <c r="H22" s="396"/>
      <c r="I22" s="412"/>
      <c r="J22" s="73" t="str">
        <f>IF(AND('Mapa final'!$Y$50="Alta",'Mapa final'!$AA$50="Leve"),CONCATENATE("R7C",'Mapa final'!$O$50),"")</f>
        <v/>
      </c>
      <c r="K22" s="74" t="str">
        <f>IF(AND('Mapa final'!$Y$51="Alta",'Mapa final'!$AA$51="Leve"),CONCATENATE("R7C",'Mapa final'!$O$51),"")</f>
        <v/>
      </c>
      <c r="L22" s="74" t="str">
        <f>IF(AND('Mapa final'!$Y$52="Alta",'Mapa final'!$AA$52="Leve"),CONCATENATE("R7C",'Mapa final'!$O$52),"")</f>
        <v/>
      </c>
      <c r="M22" s="74" t="str">
        <f>IF(AND('Mapa final'!$Y$53="Alta",'Mapa final'!$AA$53="Leve"),CONCATENATE("R7C",'Mapa final'!$O$53),"")</f>
        <v/>
      </c>
      <c r="N22" s="74" t="str">
        <f>IF(AND('Mapa final'!$Y$54="Alta",'Mapa final'!$AA$54="Leve"),CONCATENATE("R7C",'Mapa final'!$O$54),"")</f>
        <v/>
      </c>
      <c r="O22" s="75" t="str">
        <f>IF(AND('Mapa final'!$Y$55="Alta",'Mapa final'!$AA$55="Leve"),CONCATENATE("R7C",'Mapa final'!$O$55),"")</f>
        <v/>
      </c>
      <c r="P22" s="73" t="str">
        <f>IF(AND('Mapa final'!$Y$50="Alta",'Mapa final'!$AA$50="Menor"),CONCATENATE("R7C",'Mapa final'!$O$50),"")</f>
        <v/>
      </c>
      <c r="Q22" s="74" t="str">
        <f>IF(AND('Mapa final'!$Y$51="Alta",'Mapa final'!$AA$51="Menor"),CONCATENATE("R7C",'Mapa final'!$O$51),"")</f>
        <v/>
      </c>
      <c r="R22" s="74" t="str">
        <f>IF(AND('Mapa final'!$Y$52="Alta",'Mapa final'!$AA$52="Menor"),CONCATENATE("R7C",'Mapa final'!$O$52),"")</f>
        <v/>
      </c>
      <c r="S22" s="74" t="str">
        <f>IF(AND('Mapa final'!$Y$53="Alta",'Mapa final'!$AA$53="Menor"),CONCATENATE("R7C",'Mapa final'!$O$53),"")</f>
        <v/>
      </c>
      <c r="T22" s="74" t="str">
        <f>IF(AND('Mapa final'!$Y$54="Alta",'Mapa final'!$AA$54="Menor"),CONCATENATE("R7C",'Mapa final'!$O$54),"")</f>
        <v/>
      </c>
      <c r="U22" s="75" t="str">
        <f>IF(AND('Mapa final'!$Y$55="Alta",'Mapa final'!$AA$55="Menor"),CONCATENATE("R7C",'Mapa final'!$O$55),"")</f>
        <v/>
      </c>
      <c r="V22" s="57" t="str">
        <f>IF(AND('Mapa final'!$Y$50="Alta",'Mapa final'!$AA$50="Moderado"),CONCATENATE("R7C",'Mapa final'!$O$50),"")</f>
        <v/>
      </c>
      <c r="W22" s="58" t="str">
        <f>IF(AND('Mapa final'!$Y$51="Alta",'Mapa final'!$AA$51="Moderado"),CONCATENATE("R7C",'Mapa final'!$O$51),"")</f>
        <v/>
      </c>
      <c r="X22" s="63" t="str">
        <f>IF(AND('Mapa final'!$Y$52="Alta",'Mapa final'!$AA$52="Moderado"),CONCATENATE("R7C",'Mapa final'!$O$52),"")</f>
        <v/>
      </c>
      <c r="Y22" s="63" t="str">
        <f>IF(AND('Mapa final'!$Y$53="Alta",'Mapa final'!$AA$53="Moderado"),CONCATENATE("R7C",'Mapa final'!$O$53),"")</f>
        <v/>
      </c>
      <c r="Z22" s="63" t="str">
        <f>IF(AND('Mapa final'!$Y$54="Alta",'Mapa final'!$AA$54="Moderado"),CONCATENATE("R7C",'Mapa final'!$O$54),"")</f>
        <v/>
      </c>
      <c r="AA22" s="59" t="str">
        <f>IF(AND('Mapa final'!$Y$55="Alta",'Mapa final'!$AA$55="Moderado"),CONCATENATE("R7C",'Mapa final'!$O$55),"")</f>
        <v/>
      </c>
      <c r="AB22" s="57" t="str">
        <f>IF(AND('Mapa final'!$Y$50="Alta",'Mapa final'!$AA$50="Mayor"),CONCATENATE("R7C",'Mapa final'!$O$50),"")</f>
        <v/>
      </c>
      <c r="AC22" s="58" t="str">
        <f>IF(AND('Mapa final'!$Y$51="Alta",'Mapa final'!$AA$51="Mayor"),CONCATENATE("R7C",'Mapa final'!$O$51),"")</f>
        <v/>
      </c>
      <c r="AD22" s="63" t="str">
        <f>IF(AND('Mapa final'!$Y$52="Alta",'Mapa final'!$AA$52="Mayor"),CONCATENATE("R7C",'Mapa final'!$O$52),"")</f>
        <v/>
      </c>
      <c r="AE22" s="63" t="str">
        <f>IF(AND('Mapa final'!$Y$53="Alta",'Mapa final'!$AA$53="Mayor"),CONCATENATE("R7C",'Mapa final'!$O$53),"")</f>
        <v/>
      </c>
      <c r="AF22" s="63" t="str">
        <f>IF(AND('Mapa final'!$Y$54="Alta",'Mapa final'!$AA$54="Mayor"),CONCATENATE("R7C",'Mapa final'!$O$54),"")</f>
        <v/>
      </c>
      <c r="AG22" s="59" t="str">
        <f>IF(AND('Mapa final'!$Y$55="Alta",'Mapa final'!$AA$55="Mayor"),CONCATENATE("R7C",'Mapa final'!$O$55),"")</f>
        <v/>
      </c>
      <c r="AH22" s="60" t="str">
        <f>IF(AND('Mapa final'!$Y$50="Alta",'Mapa final'!$AA$50="Catastrófico"),CONCATENATE("R7C",'Mapa final'!$O$50),"")</f>
        <v/>
      </c>
      <c r="AI22" s="61" t="str">
        <f>IF(AND('Mapa final'!$Y$51="Alta",'Mapa final'!$AA$51="Catastrófico"),CONCATENATE("R7C",'Mapa final'!$O$51),"")</f>
        <v/>
      </c>
      <c r="AJ22" s="61" t="str">
        <f>IF(AND('Mapa final'!$Y$52="Alta",'Mapa final'!$AA$52="Catastrófico"),CONCATENATE("R7C",'Mapa final'!$O$52),"")</f>
        <v/>
      </c>
      <c r="AK22" s="61" t="str">
        <f>IF(AND('Mapa final'!$Y$53="Alta",'Mapa final'!$AA$53="Catastrófico"),CONCATENATE("R7C",'Mapa final'!$O$53),"")</f>
        <v/>
      </c>
      <c r="AL22" s="61" t="str">
        <f>IF(AND('Mapa final'!$Y$54="Alta",'Mapa final'!$AA$54="Catastrófico"),CONCATENATE("R7C",'Mapa final'!$O$54),"")</f>
        <v/>
      </c>
      <c r="AM22" s="62" t="str">
        <f>IF(AND('Mapa final'!$Y$55="Alta",'Mapa final'!$AA$55="Catastrófico"),CONCATENATE("R7C",'Mapa final'!$O$55),"")</f>
        <v/>
      </c>
      <c r="AN22" s="89"/>
      <c r="AO22" s="405"/>
      <c r="AP22" s="406"/>
      <c r="AQ22" s="406"/>
      <c r="AR22" s="406"/>
      <c r="AS22" s="406"/>
      <c r="AT22" s="407"/>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row>
    <row r="23" spans="1:76" ht="15" customHeight="1" x14ac:dyDescent="0.35">
      <c r="A23" s="89"/>
      <c r="B23" s="354"/>
      <c r="C23" s="354"/>
      <c r="D23" s="355"/>
      <c r="E23" s="395"/>
      <c r="F23" s="396"/>
      <c r="G23" s="396"/>
      <c r="H23" s="396"/>
      <c r="I23" s="412"/>
      <c r="J23" s="73" t="str">
        <f>IF(AND('Mapa final'!$Y$56="Alta",'Mapa final'!$AA$56="Leve"),CONCATENATE("R8C",'Mapa final'!$O$56),"")</f>
        <v/>
      </c>
      <c r="K23" s="74" t="str">
        <f>IF(AND('Mapa final'!$Y$57="Alta",'Mapa final'!$AA$57="Leve"),CONCATENATE("R8C",'Mapa final'!$O$57),"")</f>
        <v/>
      </c>
      <c r="L23" s="74" t="str">
        <f>IF(AND('Mapa final'!$Y$58="Alta",'Mapa final'!$AA$58="Leve"),CONCATENATE("R8C",'Mapa final'!$O$58),"")</f>
        <v/>
      </c>
      <c r="M23" s="74" t="str">
        <f>IF(AND('Mapa final'!$Y$59="Alta",'Mapa final'!$AA$59="Leve"),CONCATENATE("R8C",'Mapa final'!$O$59),"")</f>
        <v/>
      </c>
      <c r="N23" s="74" t="str">
        <f>IF(AND('Mapa final'!$Y$60="Alta",'Mapa final'!$AA$60="Leve"),CONCATENATE("R8C",'Mapa final'!$O$60),"")</f>
        <v/>
      </c>
      <c r="O23" s="75" t="str">
        <f>IF(AND('Mapa final'!$Y$61="Alta",'Mapa final'!$AA$61="Leve"),CONCATENATE("R8C",'Mapa final'!$O$61),"")</f>
        <v/>
      </c>
      <c r="P23" s="73" t="str">
        <f>IF(AND('Mapa final'!$Y$56="Alta",'Mapa final'!$AA$56="Menor"),CONCATENATE("R8C",'Mapa final'!$O$56),"")</f>
        <v/>
      </c>
      <c r="Q23" s="74" t="str">
        <f>IF(AND('Mapa final'!$Y$57="Alta",'Mapa final'!$AA$57="Menor"),CONCATENATE("R8C",'Mapa final'!$O$57),"")</f>
        <v/>
      </c>
      <c r="R23" s="74" t="str">
        <f>IF(AND('Mapa final'!$Y$58="Alta",'Mapa final'!$AA$58="Menor"),CONCATENATE("R8C",'Mapa final'!$O$58),"")</f>
        <v/>
      </c>
      <c r="S23" s="74" t="str">
        <f>IF(AND('Mapa final'!$Y$59="Alta",'Mapa final'!$AA$59="Menor"),CONCATENATE("R8C",'Mapa final'!$O$59),"")</f>
        <v/>
      </c>
      <c r="T23" s="74" t="str">
        <f>IF(AND('Mapa final'!$Y$60="Alta",'Mapa final'!$AA$60="Menor"),CONCATENATE("R8C",'Mapa final'!$O$60),"")</f>
        <v/>
      </c>
      <c r="U23" s="75" t="str">
        <f>IF(AND('Mapa final'!$Y$61="Alta",'Mapa final'!$AA$61="Menor"),CONCATENATE("R8C",'Mapa final'!$O$61),"")</f>
        <v/>
      </c>
      <c r="V23" s="57" t="str">
        <f>IF(AND('Mapa final'!$Y$56="Alta",'Mapa final'!$AA$56="Moderado"),CONCATENATE("R8C",'Mapa final'!$O$56),"")</f>
        <v/>
      </c>
      <c r="W23" s="58" t="str">
        <f>IF(AND('Mapa final'!$Y$57="Alta",'Mapa final'!$AA$57="Moderado"),CONCATENATE("R8C",'Mapa final'!$O$57),"")</f>
        <v/>
      </c>
      <c r="X23" s="63" t="str">
        <f>IF(AND('Mapa final'!$Y$58="Alta",'Mapa final'!$AA$58="Moderado"),CONCATENATE("R8C",'Mapa final'!$O$58),"")</f>
        <v/>
      </c>
      <c r="Y23" s="63" t="str">
        <f>IF(AND('Mapa final'!$Y$59="Alta",'Mapa final'!$AA$59="Moderado"),CONCATENATE("R8C",'Mapa final'!$O$59),"")</f>
        <v/>
      </c>
      <c r="Z23" s="63" t="str">
        <f>IF(AND('Mapa final'!$Y$60="Alta",'Mapa final'!$AA$60="Moderado"),CONCATENATE("R8C",'Mapa final'!$O$60),"")</f>
        <v/>
      </c>
      <c r="AA23" s="59" t="str">
        <f>IF(AND('Mapa final'!$Y$61="Alta",'Mapa final'!$AA$61="Moderado"),CONCATENATE("R8C",'Mapa final'!$O$61),"")</f>
        <v/>
      </c>
      <c r="AB23" s="57" t="str">
        <f>IF(AND('Mapa final'!$Y$56="Alta",'Mapa final'!$AA$56="Mayor"),CONCATENATE("R8C",'Mapa final'!$O$56),"")</f>
        <v/>
      </c>
      <c r="AC23" s="58" t="str">
        <f>IF(AND('Mapa final'!$Y$57="Alta",'Mapa final'!$AA$57="Mayor"),CONCATENATE("R8C",'Mapa final'!$O$57),"")</f>
        <v/>
      </c>
      <c r="AD23" s="63" t="str">
        <f>IF(AND('Mapa final'!$Y$58="Alta",'Mapa final'!$AA$58="Mayor"),CONCATENATE("R8C",'Mapa final'!$O$58),"")</f>
        <v/>
      </c>
      <c r="AE23" s="63" t="str">
        <f>IF(AND('Mapa final'!$Y$59="Alta",'Mapa final'!$AA$59="Mayor"),CONCATENATE("R8C",'Mapa final'!$O$59),"")</f>
        <v/>
      </c>
      <c r="AF23" s="63" t="str">
        <f>IF(AND('Mapa final'!$Y$60="Alta",'Mapa final'!$AA$60="Mayor"),CONCATENATE("R8C",'Mapa final'!$O$60),"")</f>
        <v/>
      </c>
      <c r="AG23" s="59" t="str">
        <f>IF(AND('Mapa final'!$Y$61="Alta",'Mapa final'!$AA$61="Mayor"),CONCATENATE("R8C",'Mapa final'!$O$61),"")</f>
        <v/>
      </c>
      <c r="AH23" s="60" t="str">
        <f>IF(AND('Mapa final'!$Y$56="Alta",'Mapa final'!$AA$56="Catastrófico"),CONCATENATE("R8C",'Mapa final'!$O$56),"")</f>
        <v/>
      </c>
      <c r="AI23" s="61" t="str">
        <f>IF(AND('Mapa final'!$Y$57="Alta",'Mapa final'!$AA$57="Catastrófico"),CONCATENATE("R8C",'Mapa final'!$O$57),"")</f>
        <v/>
      </c>
      <c r="AJ23" s="61" t="str">
        <f>IF(AND('Mapa final'!$Y$58="Alta",'Mapa final'!$AA$58="Catastrófico"),CONCATENATE("R8C",'Mapa final'!$O$58),"")</f>
        <v/>
      </c>
      <c r="AK23" s="61" t="str">
        <f>IF(AND('Mapa final'!$Y$59="Alta",'Mapa final'!$AA$59="Catastrófico"),CONCATENATE("R8C",'Mapa final'!$O$59),"")</f>
        <v/>
      </c>
      <c r="AL23" s="61" t="str">
        <f>IF(AND('Mapa final'!$Y$60="Alta",'Mapa final'!$AA$60="Catastrófico"),CONCATENATE("R8C",'Mapa final'!$O$60),"")</f>
        <v/>
      </c>
      <c r="AM23" s="62" t="str">
        <f>IF(AND('Mapa final'!$Y$61="Alta",'Mapa final'!$AA$61="Catastrófico"),CONCATENATE("R8C",'Mapa final'!$O$61),"")</f>
        <v/>
      </c>
      <c r="AN23" s="89"/>
      <c r="AO23" s="405"/>
      <c r="AP23" s="406"/>
      <c r="AQ23" s="406"/>
      <c r="AR23" s="406"/>
      <c r="AS23" s="406"/>
      <c r="AT23" s="407"/>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row>
    <row r="24" spans="1:76" ht="15" customHeight="1" x14ac:dyDescent="0.35">
      <c r="A24" s="89"/>
      <c r="B24" s="354"/>
      <c r="C24" s="354"/>
      <c r="D24" s="355"/>
      <c r="E24" s="395"/>
      <c r="F24" s="396"/>
      <c r="G24" s="396"/>
      <c r="H24" s="396"/>
      <c r="I24" s="412"/>
      <c r="J24" s="73" t="str">
        <f>IF(AND('Mapa final'!$Y$62="Alta",'Mapa final'!$AA$62="Leve"),CONCATENATE("R9C",'Mapa final'!$O$62),"")</f>
        <v/>
      </c>
      <c r="K24" s="74" t="str">
        <f>IF(AND('Mapa final'!$Y$63="Alta",'Mapa final'!$AA$63="Leve"),CONCATENATE("R9C",'Mapa final'!$O$63),"")</f>
        <v/>
      </c>
      <c r="L24" s="74" t="str">
        <f>IF(AND('Mapa final'!$Y$64="Alta",'Mapa final'!$AA$64="Leve"),CONCATENATE("R9C",'Mapa final'!$O$64),"")</f>
        <v/>
      </c>
      <c r="M24" s="74" t="str">
        <f>IF(AND('Mapa final'!$Y$65="Alta",'Mapa final'!$AA$65="Leve"),CONCATENATE("R9C",'Mapa final'!$O$65),"")</f>
        <v/>
      </c>
      <c r="N24" s="74" t="str">
        <f>IF(AND('Mapa final'!$Y$66="Alta",'Mapa final'!$AA$66="Leve"),CONCATENATE("R9C",'Mapa final'!$O$66),"")</f>
        <v/>
      </c>
      <c r="O24" s="75" t="str">
        <f>IF(AND('Mapa final'!$Y$67="Alta",'Mapa final'!$AA$67="Leve"),CONCATENATE("R9C",'Mapa final'!$O$67),"")</f>
        <v/>
      </c>
      <c r="P24" s="73" t="str">
        <f>IF(AND('Mapa final'!$Y$62="Alta",'Mapa final'!$AA$62="Menor"),CONCATENATE("R9C",'Mapa final'!$O$62),"")</f>
        <v/>
      </c>
      <c r="Q24" s="74" t="str">
        <f>IF(AND('Mapa final'!$Y$63="Alta",'Mapa final'!$AA$63="Menor"),CONCATENATE("R9C",'Mapa final'!$O$63),"")</f>
        <v/>
      </c>
      <c r="R24" s="74" t="str">
        <f>IF(AND('Mapa final'!$Y$64="Alta",'Mapa final'!$AA$64="Menor"),CONCATENATE("R9C",'Mapa final'!$O$64),"")</f>
        <v/>
      </c>
      <c r="S24" s="74" t="str">
        <f>IF(AND('Mapa final'!$Y$65="Alta",'Mapa final'!$AA$65="Menor"),CONCATENATE("R9C",'Mapa final'!$O$65),"")</f>
        <v/>
      </c>
      <c r="T24" s="74" t="str">
        <f>IF(AND('Mapa final'!$Y$66="Alta",'Mapa final'!$AA$66="Menor"),CONCATENATE("R9C",'Mapa final'!$O$66),"")</f>
        <v/>
      </c>
      <c r="U24" s="75" t="str">
        <f>IF(AND('Mapa final'!$Y$67="Alta",'Mapa final'!$AA$67="Menor"),CONCATENATE("R9C",'Mapa final'!$O$67),"")</f>
        <v/>
      </c>
      <c r="V24" s="57" t="str">
        <f>IF(AND('Mapa final'!$Y$62="Alta",'Mapa final'!$AA$62="Moderado"),CONCATENATE("R9C",'Mapa final'!$O$62),"")</f>
        <v/>
      </c>
      <c r="W24" s="58" t="str">
        <f>IF(AND('Mapa final'!$Y$63="Alta",'Mapa final'!$AA$63="Moderado"),CONCATENATE("R9C",'Mapa final'!$O$63),"")</f>
        <v/>
      </c>
      <c r="X24" s="63" t="str">
        <f>IF(AND('Mapa final'!$Y$64="Alta",'Mapa final'!$AA$64="Moderado"),CONCATENATE("R9C",'Mapa final'!$O$64),"")</f>
        <v/>
      </c>
      <c r="Y24" s="63" t="str">
        <f>IF(AND('Mapa final'!$Y$65="Alta",'Mapa final'!$AA$65="Moderado"),CONCATENATE("R9C",'Mapa final'!$O$65),"")</f>
        <v/>
      </c>
      <c r="Z24" s="63" t="str">
        <f>IF(AND('Mapa final'!$Y$66="Alta",'Mapa final'!$AA$66="Moderado"),CONCATENATE("R9C",'Mapa final'!$O$66),"")</f>
        <v/>
      </c>
      <c r="AA24" s="59" t="str">
        <f>IF(AND('Mapa final'!$Y$67="Alta",'Mapa final'!$AA$67="Moderado"),CONCATENATE("R9C",'Mapa final'!$O$67),"")</f>
        <v/>
      </c>
      <c r="AB24" s="57" t="str">
        <f>IF(AND('Mapa final'!$Y$62="Alta",'Mapa final'!$AA$62="Mayor"),CONCATENATE("R9C",'Mapa final'!$O$62),"")</f>
        <v/>
      </c>
      <c r="AC24" s="58" t="str">
        <f>IF(AND('Mapa final'!$Y$63="Alta",'Mapa final'!$AA$63="Mayor"),CONCATENATE("R9C",'Mapa final'!$O$63),"")</f>
        <v/>
      </c>
      <c r="AD24" s="63" t="str">
        <f>IF(AND('Mapa final'!$Y$64="Alta",'Mapa final'!$AA$64="Mayor"),CONCATENATE("R9C",'Mapa final'!$O$64),"")</f>
        <v/>
      </c>
      <c r="AE24" s="63" t="str">
        <f>IF(AND('Mapa final'!$Y$65="Alta",'Mapa final'!$AA$65="Mayor"),CONCATENATE("R9C",'Mapa final'!$O$65),"")</f>
        <v/>
      </c>
      <c r="AF24" s="63" t="str">
        <f>IF(AND('Mapa final'!$Y$66="Alta",'Mapa final'!$AA$66="Mayor"),CONCATENATE("R9C",'Mapa final'!$O$66),"")</f>
        <v/>
      </c>
      <c r="AG24" s="59" t="str">
        <f>IF(AND('Mapa final'!$Y$67="Alta",'Mapa final'!$AA$67="Mayor"),CONCATENATE("R9C",'Mapa final'!$O$67),"")</f>
        <v/>
      </c>
      <c r="AH24" s="60" t="str">
        <f>IF(AND('Mapa final'!$Y$62="Alta",'Mapa final'!$AA$62="Catastrófico"),CONCATENATE("R9C",'Mapa final'!$O$62),"")</f>
        <v/>
      </c>
      <c r="AI24" s="61" t="str">
        <f>IF(AND('Mapa final'!$Y$63="Alta",'Mapa final'!$AA$63="Catastrófico"),CONCATENATE("R9C",'Mapa final'!$O$63),"")</f>
        <v/>
      </c>
      <c r="AJ24" s="61" t="str">
        <f>IF(AND('Mapa final'!$Y$64="Alta",'Mapa final'!$AA$64="Catastrófico"),CONCATENATE("R9C",'Mapa final'!$O$64),"")</f>
        <v/>
      </c>
      <c r="AK24" s="61" t="str">
        <f>IF(AND('Mapa final'!$Y$65="Alta",'Mapa final'!$AA$65="Catastrófico"),CONCATENATE("R9C",'Mapa final'!$O$65),"")</f>
        <v/>
      </c>
      <c r="AL24" s="61" t="str">
        <f>IF(AND('Mapa final'!$Y$66="Alta",'Mapa final'!$AA$66="Catastrófico"),CONCATENATE("R9C",'Mapa final'!$O$66),"")</f>
        <v/>
      </c>
      <c r="AM24" s="62" t="str">
        <f>IF(AND('Mapa final'!$Y$67="Alta",'Mapa final'!$AA$67="Catastrófico"),CONCATENATE("R9C",'Mapa final'!$O$67),"")</f>
        <v/>
      </c>
      <c r="AN24" s="89"/>
      <c r="AO24" s="405"/>
      <c r="AP24" s="406"/>
      <c r="AQ24" s="406"/>
      <c r="AR24" s="406"/>
      <c r="AS24" s="406"/>
      <c r="AT24" s="407"/>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row>
    <row r="25" spans="1:76" ht="15.75" customHeight="1" thickBot="1" x14ac:dyDescent="0.4">
      <c r="A25" s="89"/>
      <c r="B25" s="354"/>
      <c r="C25" s="354"/>
      <c r="D25" s="355"/>
      <c r="E25" s="398"/>
      <c r="F25" s="399"/>
      <c r="G25" s="399"/>
      <c r="H25" s="399"/>
      <c r="I25" s="399"/>
      <c r="J25" s="76" t="str">
        <f>IF(AND('Mapa final'!$Y$68="Alta",'Mapa final'!$AA$68="Leve"),CONCATENATE("R10C",'Mapa final'!$O$68),"")</f>
        <v/>
      </c>
      <c r="K25" s="77" t="str">
        <f>IF(AND('Mapa final'!$Y$69="Alta",'Mapa final'!$AA$69="Leve"),CONCATENATE("R10C",'Mapa final'!$O$69),"")</f>
        <v/>
      </c>
      <c r="L25" s="77" t="str">
        <f>IF(AND('Mapa final'!$Y$70="Alta",'Mapa final'!$AA$70="Leve"),CONCATENATE("R10C",'Mapa final'!$O$70),"")</f>
        <v/>
      </c>
      <c r="M25" s="77" t="str">
        <f>IF(AND('Mapa final'!$Y$71="Alta",'Mapa final'!$AA$71="Leve"),CONCATENATE("R10C",'Mapa final'!$O$71),"")</f>
        <v/>
      </c>
      <c r="N25" s="77" t="str">
        <f>IF(AND('Mapa final'!$Y$72="Alta",'Mapa final'!$AA$72="Leve"),CONCATENATE("R10C",'Mapa final'!$O$72),"")</f>
        <v/>
      </c>
      <c r="O25" s="78" t="str">
        <f>IF(AND('Mapa final'!$Y$73="Alta",'Mapa final'!$AA$73="Leve"),CONCATENATE("R10C",'Mapa final'!$O$73),"")</f>
        <v/>
      </c>
      <c r="P25" s="76" t="str">
        <f>IF(AND('Mapa final'!$Y$68="Alta",'Mapa final'!$AA$68="Menor"),CONCATENATE("R10C",'Mapa final'!$O$68),"")</f>
        <v/>
      </c>
      <c r="Q25" s="77" t="str">
        <f>IF(AND('Mapa final'!$Y$69="Alta",'Mapa final'!$AA$69="Menor"),CONCATENATE("R10C",'Mapa final'!$O$69),"")</f>
        <v/>
      </c>
      <c r="R25" s="77" t="str">
        <f>IF(AND('Mapa final'!$Y$70="Alta",'Mapa final'!$AA$70="Menor"),CONCATENATE("R10C",'Mapa final'!$O$70),"")</f>
        <v/>
      </c>
      <c r="S25" s="77" t="str">
        <f>IF(AND('Mapa final'!$Y$71="Alta",'Mapa final'!$AA$71="Menor"),CONCATENATE("R10C",'Mapa final'!$O$71),"")</f>
        <v/>
      </c>
      <c r="T25" s="77" t="str">
        <f>IF(AND('Mapa final'!$Y$72="Alta",'Mapa final'!$AA$72="Menor"),CONCATENATE("R10C",'Mapa final'!$O$72),"")</f>
        <v/>
      </c>
      <c r="U25" s="78" t="str">
        <f>IF(AND('Mapa final'!$Y$73="Alta",'Mapa final'!$AA$73="Menor"),CONCATENATE("R10C",'Mapa final'!$O$73),"")</f>
        <v/>
      </c>
      <c r="V25" s="64" t="str">
        <f>IF(AND('Mapa final'!$Y$68="Alta",'Mapa final'!$AA$68="Moderado"),CONCATENATE("R10C",'Mapa final'!$O$68),"")</f>
        <v/>
      </c>
      <c r="W25" s="65" t="str">
        <f>IF(AND('Mapa final'!$Y$69="Alta",'Mapa final'!$AA$69="Moderado"),CONCATENATE("R10C",'Mapa final'!$O$69),"")</f>
        <v/>
      </c>
      <c r="X25" s="65" t="str">
        <f>IF(AND('Mapa final'!$Y$70="Alta",'Mapa final'!$AA$70="Moderado"),CONCATENATE("R10C",'Mapa final'!$O$70),"")</f>
        <v/>
      </c>
      <c r="Y25" s="65" t="str">
        <f>IF(AND('Mapa final'!$Y$71="Alta",'Mapa final'!$AA$71="Moderado"),CONCATENATE("R10C",'Mapa final'!$O$71),"")</f>
        <v/>
      </c>
      <c r="Z25" s="65" t="str">
        <f>IF(AND('Mapa final'!$Y$72="Alta",'Mapa final'!$AA$72="Moderado"),CONCATENATE("R10C",'Mapa final'!$O$72),"")</f>
        <v/>
      </c>
      <c r="AA25" s="66" t="str">
        <f>IF(AND('Mapa final'!$Y$73="Alta",'Mapa final'!$AA$73="Moderado"),CONCATENATE("R10C",'Mapa final'!$O$73),"")</f>
        <v/>
      </c>
      <c r="AB25" s="64" t="str">
        <f>IF(AND('Mapa final'!$Y$68="Alta",'Mapa final'!$AA$68="Mayor"),CONCATENATE("R10C",'Mapa final'!$O$68),"")</f>
        <v/>
      </c>
      <c r="AC25" s="65" t="str">
        <f>IF(AND('Mapa final'!$Y$69="Alta",'Mapa final'!$AA$69="Mayor"),CONCATENATE("R10C",'Mapa final'!$O$69),"")</f>
        <v/>
      </c>
      <c r="AD25" s="65" t="str">
        <f>IF(AND('Mapa final'!$Y$70="Alta",'Mapa final'!$AA$70="Mayor"),CONCATENATE("R10C",'Mapa final'!$O$70),"")</f>
        <v/>
      </c>
      <c r="AE25" s="65" t="str">
        <f>IF(AND('Mapa final'!$Y$71="Alta",'Mapa final'!$AA$71="Mayor"),CONCATENATE("R10C",'Mapa final'!$O$71),"")</f>
        <v/>
      </c>
      <c r="AF25" s="65" t="str">
        <f>IF(AND('Mapa final'!$Y$72="Alta",'Mapa final'!$AA$72="Mayor"),CONCATENATE("R10C",'Mapa final'!$O$72),"")</f>
        <v/>
      </c>
      <c r="AG25" s="66" t="str">
        <f>IF(AND('Mapa final'!$Y$73="Alta",'Mapa final'!$AA$73="Mayor"),CONCATENATE("R10C",'Mapa final'!$O$73),"")</f>
        <v/>
      </c>
      <c r="AH25" s="67" t="str">
        <f>IF(AND('Mapa final'!$Y$68="Alta",'Mapa final'!$AA$68="Catastrófico"),CONCATENATE("R10C",'Mapa final'!$O$68),"")</f>
        <v/>
      </c>
      <c r="AI25" s="68" t="str">
        <f>IF(AND('Mapa final'!$Y$69="Alta",'Mapa final'!$AA$69="Catastrófico"),CONCATENATE("R10C",'Mapa final'!$O$69),"")</f>
        <v/>
      </c>
      <c r="AJ25" s="68" t="str">
        <f>IF(AND('Mapa final'!$Y$70="Alta",'Mapa final'!$AA$70="Catastrófico"),CONCATENATE("R10C",'Mapa final'!$O$70),"")</f>
        <v/>
      </c>
      <c r="AK25" s="68" t="str">
        <f>IF(AND('Mapa final'!$Y$71="Alta",'Mapa final'!$AA$71="Catastrófico"),CONCATENATE("R10C",'Mapa final'!$O$71),"")</f>
        <v/>
      </c>
      <c r="AL25" s="68" t="str">
        <f>IF(AND('Mapa final'!$Y$72="Alta",'Mapa final'!$AA$72="Catastrófico"),CONCATENATE("R10C",'Mapa final'!$O$72),"")</f>
        <v/>
      </c>
      <c r="AM25" s="69" t="str">
        <f>IF(AND('Mapa final'!$Y$73="Alta",'Mapa final'!$AA$73="Catastrófico"),CONCATENATE("R10C",'Mapa final'!$O$73),"")</f>
        <v/>
      </c>
      <c r="AN25" s="89"/>
      <c r="AO25" s="408"/>
      <c r="AP25" s="409"/>
      <c r="AQ25" s="409"/>
      <c r="AR25" s="409"/>
      <c r="AS25" s="409"/>
      <c r="AT25" s="410"/>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row>
    <row r="26" spans="1:76" ht="15" customHeight="1" x14ac:dyDescent="0.35">
      <c r="A26" s="89"/>
      <c r="B26" s="354"/>
      <c r="C26" s="354"/>
      <c r="D26" s="355"/>
      <c r="E26" s="392" t="s">
        <v>117</v>
      </c>
      <c r="F26" s="393"/>
      <c r="G26" s="393"/>
      <c r="H26" s="393"/>
      <c r="I26" s="394"/>
      <c r="J26" s="70" t="str">
        <f>IF(AND('Mapa final'!$Y$14="Media",'Mapa final'!$AA$14="Leve"),CONCATENATE("R1C",'Mapa final'!$O$14),"")</f>
        <v/>
      </c>
      <c r="K26" s="71" t="str">
        <f>IF(AND('Mapa final'!$Y$15="Media",'Mapa final'!$AA$15="Leve"),CONCATENATE("R1C",'Mapa final'!$O$15),"")</f>
        <v/>
      </c>
      <c r="L26" s="71" t="str">
        <f>IF(AND('Mapa final'!$Y$16="Media",'Mapa final'!$AA$16="Leve"),CONCATENATE("R1C",'Mapa final'!$O$16),"")</f>
        <v/>
      </c>
      <c r="M26" s="71" t="str">
        <f>IF(AND('Mapa final'!$Y$17="Media",'Mapa final'!$AA$17="Leve"),CONCATENATE("R1C",'Mapa final'!$O$17),"")</f>
        <v/>
      </c>
      <c r="N26" s="71" t="str">
        <f>IF(AND('Mapa final'!$Y$18="Media",'Mapa final'!$AA$18="Leve"),CONCATENATE("R1C",'Mapa final'!$O$18),"")</f>
        <v/>
      </c>
      <c r="O26" s="72" t="str">
        <f>IF(AND('Mapa final'!$Y$19="Media",'Mapa final'!$AA$19="Leve"),CONCATENATE("R1C",'Mapa final'!$O$19),"")</f>
        <v/>
      </c>
      <c r="P26" s="70" t="str">
        <f>IF(AND('Mapa final'!$Y$14="Media",'Mapa final'!$AA$14="Menor"),CONCATENATE("R1C",'Mapa final'!$O$14),"")</f>
        <v/>
      </c>
      <c r="Q26" s="71" t="str">
        <f>IF(AND('Mapa final'!$Y$15="Media",'Mapa final'!$AA$15="Menor"),CONCATENATE("R1C",'Mapa final'!$O$15),"")</f>
        <v/>
      </c>
      <c r="R26" s="71" t="str">
        <f>IF(AND('Mapa final'!$Y$16="Media",'Mapa final'!$AA$16="Menor"),CONCATENATE("R1C",'Mapa final'!$O$16),"")</f>
        <v/>
      </c>
      <c r="S26" s="71" t="str">
        <f>IF(AND('Mapa final'!$Y$17="Media",'Mapa final'!$AA$17="Menor"),CONCATENATE("R1C",'Mapa final'!$O$17),"")</f>
        <v/>
      </c>
      <c r="T26" s="71" t="str">
        <f>IF(AND('Mapa final'!$Y$18="Media",'Mapa final'!$AA$18="Menor"),CONCATENATE("R1C",'Mapa final'!$O$18),"")</f>
        <v/>
      </c>
      <c r="U26" s="72" t="str">
        <f>IF(AND('Mapa final'!$Y$19="Media",'Mapa final'!$AA$19="Menor"),CONCATENATE("R1C",'Mapa final'!$O$19),"")</f>
        <v/>
      </c>
      <c r="V26" s="70" t="str">
        <f>IF(AND('Mapa final'!$Y$14="Media",'Mapa final'!$AA$14="Moderado"),CONCATENATE("R1C",'Mapa final'!$O$14),"")</f>
        <v/>
      </c>
      <c r="W26" s="71" t="str">
        <f>IF(AND('Mapa final'!$Y$15="Media",'Mapa final'!$AA$15="Moderado"),CONCATENATE("R1C",'Mapa final'!$O$15),"")</f>
        <v/>
      </c>
      <c r="X26" s="71" t="str">
        <f>IF(AND('Mapa final'!$Y$16="Media",'Mapa final'!$AA$16="Moderado"),CONCATENATE("R1C",'Mapa final'!$O$16),"")</f>
        <v/>
      </c>
      <c r="Y26" s="71" t="str">
        <f>IF(AND('Mapa final'!$Y$17="Media",'Mapa final'!$AA$17="Moderado"),CONCATENATE("R1C",'Mapa final'!$O$17),"")</f>
        <v/>
      </c>
      <c r="Z26" s="71" t="str">
        <f>IF(AND('Mapa final'!$Y$18="Media",'Mapa final'!$AA$18="Moderado"),CONCATENATE("R1C",'Mapa final'!$O$18),"")</f>
        <v/>
      </c>
      <c r="AA26" s="72" t="str">
        <f>IF(AND('Mapa final'!$Y$19="Media",'Mapa final'!$AA$19="Moderado"),CONCATENATE("R1C",'Mapa final'!$O$19),"")</f>
        <v/>
      </c>
      <c r="AB26" s="51" t="str">
        <f>IF(AND('Mapa final'!$Y$14="Media",'Mapa final'!$AA$14="Mayor"),CONCATENATE("R1C",'Mapa final'!$O$14),"")</f>
        <v/>
      </c>
      <c r="AC26" s="52" t="str">
        <f>IF(AND('Mapa final'!$Y$15="Media",'Mapa final'!$AA$15="Mayor"),CONCATENATE("R1C",'Mapa final'!$O$15),"")</f>
        <v/>
      </c>
      <c r="AD26" s="52" t="str">
        <f>IF(AND('Mapa final'!$Y$16="Media",'Mapa final'!$AA$16="Mayor"),CONCATENATE("R1C",'Mapa final'!$O$16),"")</f>
        <v/>
      </c>
      <c r="AE26" s="52" t="str">
        <f>IF(AND('Mapa final'!$Y$17="Media",'Mapa final'!$AA$17="Mayor"),CONCATENATE("R1C",'Mapa final'!$O$17),"")</f>
        <v/>
      </c>
      <c r="AF26" s="52" t="str">
        <f>IF(AND('Mapa final'!$Y$18="Media",'Mapa final'!$AA$18="Mayor"),CONCATENATE("R1C",'Mapa final'!$O$18),"")</f>
        <v/>
      </c>
      <c r="AG26" s="53" t="str">
        <f>IF(AND('Mapa final'!$Y$19="Media",'Mapa final'!$AA$19="Mayor"),CONCATENATE("R1C",'Mapa final'!$O$19),"")</f>
        <v/>
      </c>
      <c r="AH26" s="54" t="str">
        <f>IF(AND('Mapa final'!$Y$14="Media",'Mapa final'!$AA$14="Catastrófico"),CONCATENATE("R1C",'Mapa final'!$O$14),"")</f>
        <v/>
      </c>
      <c r="AI26" s="55" t="str">
        <f>IF(AND('Mapa final'!$Y$15="Media",'Mapa final'!$AA$15="Catastrófico"),CONCATENATE("R1C",'Mapa final'!$O$15),"")</f>
        <v/>
      </c>
      <c r="AJ26" s="55" t="str">
        <f>IF(AND('Mapa final'!$Y$16="Media",'Mapa final'!$AA$16="Catastrófico"),CONCATENATE("R1C",'Mapa final'!$O$16),"")</f>
        <v/>
      </c>
      <c r="AK26" s="55" t="str">
        <f>IF(AND('Mapa final'!$Y$17="Media",'Mapa final'!$AA$17="Catastrófico"),CONCATENATE("R1C",'Mapa final'!$O$17),"")</f>
        <v/>
      </c>
      <c r="AL26" s="55" t="str">
        <f>IF(AND('Mapa final'!$Y$18="Media",'Mapa final'!$AA$18="Catastrófico"),CONCATENATE("R1C",'Mapa final'!$O$18),"")</f>
        <v/>
      </c>
      <c r="AM26" s="56" t="str">
        <f>IF(AND('Mapa final'!$Y$19="Media",'Mapa final'!$AA$19="Catastrófico"),CONCATENATE("R1C",'Mapa final'!$O$19),"")</f>
        <v/>
      </c>
      <c r="AN26" s="89"/>
      <c r="AO26" s="433" t="s">
        <v>81</v>
      </c>
      <c r="AP26" s="434"/>
      <c r="AQ26" s="434"/>
      <c r="AR26" s="434"/>
      <c r="AS26" s="434"/>
      <c r="AT26" s="435"/>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row>
    <row r="27" spans="1:76" ht="15" customHeight="1" x14ac:dyDescent="0.35">
      <c r="A27" s="89"/>
      <c r="B27" s="354"/>
      <c r="C27" s="354"/>
      <c r="D27" s="355"/>
      <c r="E27" s="411"/>
      <c r="F27" s="412"/>
      <c r="G27" s="412"/>
      <c r="H27" s="412"/>
      <c r="I27" s="397"/>
      <c r="J27" s="73" t="str">
        <f>IF(AND('Mapa final'!$Y$20="Media",'Mapa final'!$AA$20="Leve"),CONCATENATE("R2C",'Mapa final'!$O$20),"")</f>
        <v/>
      </c>
      <c r="K27" s="74" t="str">
        <f>IF(AND('Mapa final'!$Y$21="Media",'Mapa final'!$AA$21="Leve"),CONCATENATE("R2C",'Mapa final'!$O$21),"")</f>
        <v/>
      </c>
      <c r="L27" s="74" t="str">
        <f>IF(AND('Mapa final'!$Y$22="Media",'Mapa final'!$AA$22="Leve"),CONCATENATE("R2C",'Mapa final'!$O$22),"")</f>
        <v/>
      </c>
      <c r="M27" s="74" t="str">
        <f>IF(AND('Mapa final'!$Y$23="Media",'Mapa final'!$AA$23="Leve"),CONCATENATE("R2C",'Mapa final'!$O$23),"")</f>
        <v/>
      </c>
      <c r="N27" s="74" t="str">
        <f>IF(AND('Mapa final'!$Y$24="Media",'Mapa final'!$AA$24="Leve"),CONCATENATE("R2C",'Mapa final'!$O$24),"")</f>
        <v/>
      </c>
      <c r="O27" s="75" t="str">
        <f>IF(AND('Mapa final'!$Y$25="Media",'Mapa final'!$AA$25="Leve"),CONCATENATE("R2C",'Mapa final'!$O$25),"")</f>
        <v/>
      </c>
      <c r="P27" s="73" t="str">
        <f>IF(AND('Mapa final'!$Y$20="Media",'Mapa final'!$AA$20="Menor"),CONCATENATE("R2C",'Mapa final'!$O$20),"")</f>
        <v/>
      </c>
      <c r="Q27" s="74" t="str">
        <f>IF(AND('Mapa final'!$Y$21="Media",'Mapa final'!$AA$21="Menor"),CONCATENATE("R2C",'Mapa final'!$O$21),"")</f>
        <v/>
      </c>
      <c r="R27" s="74" t="str">
        <f>IF(AND('Mapa final'!$Y$22="Media",'Mapa final'!$AA$22="Menor"),CONCATENATE("R2C",'Mapa final'!$O$22),"")</f>
        <v/>
      </c>
      <c r="S27" s="74" t="str">
        <f>IF(AND('Mapa final'!$Y$23="Media",'Mapa final'!$AA$23="Menor"),CONCATENATE("R2C",'Mapa final'!$O$23),"")</f>
        <v/>
      </c>
      <c r="T27" s="74" t="str">
        <f>IF(AND('Mapa final'!$Y$24="Media",'Mapa final'!$AA$24="Menor"),CONCATENATE("R2C",'Mapa final'!$O$24),"")</f>
        <v/>
      </c>
      <c r="U27" s="75" t="str">
        <f>IF(AND('Mapa final'!$Y$25="Media",'Mapa final'!$AA$25="Menor"),CONCATENATE("R2C",'Mapa final'!$O$25),"")</f>
        <v/>
      </c>
      <c r="V27" s="73" t="str">
        <f>IF(AND('Mapa final'!$Y$20="Media",'Mapa final'!$AA$20="Moderado"),CONCATENATE("R2C",'Mapa final'!$O$20),"")</f>
        <v/>
      </c>
      <c r="W27" s="74" t="str">
        <f>IF(AND('Mapa final'!$Y$21="Media",'Mapa final'!$AA$21="Moderado"),CONCATENATE("R2C",'Mapa final'!$O$21),"")</f>
        <v/>
      </c>
      <c r="X27" s="74" t="str">
        <f>IF(AND('Mapa final'!$Y$22="Media",'Mapa final'!$AA$22="Moderado"),CONCATENATE("R2C",'Mapa final'!$O$22),"")</f>
        <v/>
      </c>
      <c r="Y27" s="74" t="str">
        <f>IF(AND('Mapa final'!$Y$23="Media",'Mapa final'!$AA$23="Moderado"),CONCATENATE("R2C",'Mapa final'!$O$23),"")</f>
        <v/>
      </c>
      <c r="Z27" s="74" t="str">
        <f>IF(AND('Mapa final'!$Y$24="Media",'Mapa final'!$AA$24="Moderado"),CONCATENATE("R2C",'Mapa final'!$O$24),"")</f>
        <v/>
      </c>
      <c r="AA27" s="75" t="str">
        <f>IF(AND('Mapa final'!$Y$25="Media",'Mapa final'!$AA$25="Moderado"),CONCATENATE("R2C",'Mapa final'!$O$25),"")</f>
        <v/>
      </c>
      <c r="AB27" s="57" t="str">
        <f>IF(AND('Mapa final'!$Y$20="Media",'Mapa final'!$AA$20="Mayor"),CONCATENATE("R2C",'Mapa final'!$O$20),"")</f>
        <v/>
      </c>
      <c r="AC27" s="58" t="str">
        <f>IF(AND('Mapa final'!$Y$21="Media",'Mapa final'!$AA$21="Mayor"),CONCATENATE("R2C",'Mapa final'!$O$21),"")</f>
        <v/>
      </c>
      <c r="AD27" s="58" t="str">
        <f>IF(AND('Mapa final'!$Y$22="Media",'Mapa final'!$AA$22="Mayor"),CONCATENATE("R2C",'Mapa final'!$O$22),"")</f>
        <v/>
      </c>
      <c r="AE27" s="58" t="str">
        <f>IF(AND('Mapa final'!$Y$23="Media",'Mapa final'!$AA$23="Mayor"),CONCATENATE("R2C",'Mapa final'!$O$23),"")</f>
        <v/>
      </c>
      <c r="AF27" s="58" t="str">
        <f>IF(AND('Mapa final'!$Y$24="Media",'Mapa final'!$AA$24="Mayor"),CONCATENATE("R2C",'Mapa final'!$O$24),"")</f>
        <v/>
      </c>
      <c r="AG27" s="59" t="str">
        <f>IF(AND('Mapa final'!$Y$25="Media",'Mapa final'!$AA$25="Mayor"),CONCATENATE("R2C",'Mapa final'!$O$25),"")</f>
        <v/>
      </c>
      <c r="AH27" s="60" t="str">
        <f>IF(AND('Mapa final'!$Y$20="Media",'Mapa final'!$AA$20="Catastrófico"),CONCATENATE("R2C",'Mapa final'!$O$20),"")</f>
        <v/>
      </c>
      <c r="AI27" s="61" t="str">
        <f>IF(AND('Mapa final'!$Y$21="Media",'Mapa final'!$AA$21="Catastrófico"),CONCATENATE("R2C",'Mapa final'!$O$21),"")</f>
        <v/>
      </c>
      <c r="AJ27" s="61" t="str">
        <f>IF(AND('Mapa final'!$Y$22="Media",'Mapa final'!$AA$22="Catastrófico"),CONCATENATE("R2C",'Mapa final'!$O$22),"")</f>
        <v/>
      </c>
      <c r="AK27" s="61" t="str">
        <f>IF(AND('Mapa final'!$Y$23="Media",'Mapa final'!$AA$23="Catastrófico"),CONCATENATE("R2C",'Mapa final'!$O$23),"")</f>
        <v/>
      </c>
      <c r="AL27" s="61" t="str">
        <f>IF(AND('Mapa final'!$Y$24="Media",'Mapa final'!$AA$24="Catastrófico"),CONCATENATE("R2C",'Mapa final'!$O$24),"")</f>
        <v/>
      </c>
      <c r="AM27" s="62" t="str">
        <f>IF(AND('Mapa final'!$Y$25="Media",'Mapa final'!$AA$25="Catastrófico"),CONCATENATE("R2C",'Mapa final'!$O$25),"")</f>
        <v/>
      </c>
      <c r="AN27" s="89"/>
      <c r="AO27" s="436"/>
      <c r="AP27" s="437"/>
      <c r="AQ27" s="437"/>
      <c r="AR27" s="437"/>
      <c r="AS27" s="437"/>
      <c r="AT27" s="438"/>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row>
    <row r="28" spans="1:76" ht="15" customHeight="1" x14ac:dyDescent="0.35">
      <c r="A28" s="89"/>
      <c r="B28" s="354"/>
      <c r="C28" s="354"/>
      <c r="D28" s="355"/>
      <c r="E28" s="395"/>
      <c r="F28" s="396"/>
      <c r="G28" s="396"/>
      <c r="H28" s="396"/>
      <c r="I28" s="397"/>
      <c r="J28" s="73" t="str">
        <f>IF(AND('Mapa final'!$Y$26="Media",'Mapa final'!$AA$26="Leve"),CONCATENATE("R3C",'Mapa final'!$O$26),"")</f>
        <v/>
      </c>
      <c r="K28" s="74" t="str">
        <f>IF(AND('Mapa final'!$Y$27="Media",'Mapa final'!$AA$27="Leve"),CONCATENATE("R3C",'Mapa final'!$O$27),"")</f>
        <v/>
      </c>
      <c r="L28" s="74" t="str">
        <f>IF(AND('Mapa final'!$Y$28="Media",'Mapa final'!$AA$28="Leve"),CONCATENATE("R3C",'Mapa final'!$O$28),"")</f>
        <v/>
      </c>
      <c r="M28" s="74" t="str">
        <f>IF(AND('Mapa final'!$Y$29="Media",'Mapa final'!$AA$29="Leve"),CONCATENATE("R3C",'Mapa final'!$O$29),"")</f>
        <v/>
      </c>
      <c r="N28" s="74" t="str">
        <f>IF(AND('Mapa final'!$Y$30="Media",'Mapa final'!$AA$30="Leve"),CONCATENATE("R3C",'Mapa final'!$O$30),"")</f>
        <v/>
      </c>
      <c r="O28" s="75" t="str">
        <f>IF(AND('Mapa final'!$Y$31="Media",'Mapa final'!$AA$31="Leve"),CONCATENATE("R3C",'Mapa final'!$O$31),"")</f>
        <v/>
      </c>
      <c r="P28" s="73" t="str">
        <f>IF(AND('Mapa final'!$Y$26="Media",'Mapa final'!$AA$26="Menor"),CONCATENATE("R3C",'Mapa final'!$O$26),"")</f>
        <v/>
      </c>
      <c r="Q28" s="74" t="str">
        <f>IF(AND('Mapa final'!$Y$27="Media",'Mapa final'!$AA$27="Menor"),CONCATENATE("R3C",'Mapa final'!$O$27),"")</f>
        <v/>
      </c>
      <c r="R28" s="74" t="str">
        <f>IF(AND('Mapa final'!$Y$28="Media",'Mapa final'!$AA$28="Menor"),CONCATENATE("R3C",'Mapa final'!$O$28),"")</f>
        <v/>
      </c>
      <c r="S28" s="74" t="str">
        <f>IF(AND('Mapa final'!$Y$29="Media",'Mapa final'!$AA$29="Menor"),CONCATENATE("R3C",'Mapa final'!$O$29),"")</f>
        <v/>
      </c>
      <c r="T28" s="74" t="str">
        <f>IF(AND('Mapa final'!$Y$30="Media",'Mapa final'!$AA$30="Menor"),CONCATENATE("R3C",'Mapa final'!$O$30),"")</f>
        <v/>
      </c>
      <c r="U28" s="75" t="str">
        <f>IF(AND('Mapa final'!$Y$31="Media",'Mapa final'!$AA$31="Menor"),CONCATENATE("R3C",'Mapa final'!$O$31),"")</f>
        <v/>
      </c>
      <c r="V28" s="73" t="str">
        <f>IF(AND('Mapa final'!$Y$26="Media",'Mapa final'!$AA$26="Moderado"),CONCATENATE("R3C",'Mapa final'!$O$26),"")</f>
        <v/>
      </c>
      <c r="W28" s="74" t="str">
        <f>IF(AND('Mapa final'!$Y$27="Media",'Mapa final'!$AA$27="Moderado"),CONCATENATE("R3C",'Mapa final'!$O$27),"")</f>
        <v/>
      </c>
      <c r="X28" s="74" t="str">
        <f>IF(AND('Mapa final'!$Y$28="Media",'Mapa final'!$AA$28="Moderado"),CONCATENATE("R3C",'Mapa final'!$O$28),"")</f>
        <v/>
      </c>
      <c r="Y28" s="74" t="str">
        <f>IF(AND('Mapa final'!$Y$29="Media",'Mapa final'!$AA$29="Moderado"),CONCATENATE("R3C",'Mapa final'!$O$29),"")</f>
        <v/>
      </c>
      <c r="Z28" s="74" t="str">
        <f>IF(AND('Mapa final'!$Y$30="Media",'Mapa final'!$AA$30="Moderado"),CONCATENATE("R3C",'Mapa final'!$O$30),"")</f>
        <v/>
      </c>
      <c r="AA28" s="75" t="str">
        <f>IF(AND('Mapa final'!$Y$31="Media",'Mapa final'!$AA$31="Moderado"),CONCATENATE("R3C",'Mapa final'!$O$31),"")</f>
        <v/>
      </c>
      <c r="AB28" s="57" t="str">
        <f>IF(AND('Mapa final'!$Y$26="Media",'Mapa final'!$AA$26="Mayor"),CONCATENATE("R3C",'Mapa final'!$O$26),"")</f>
        <v/>
      </c>
      <c r="AC28" s="58" t="str">
        <f>IF(AND('Mapa final'!$Y$27="Media",'Mapa final'!$AA$27="Mayor"),CONCATENATE("R3C",'Mapa final'!$O$27),"")</f>
        <v/>
      </c>
      <c r="AD28" s="58" t="str">
        <f>IF(AND('Mapa final'!$Y$28="Media",'Mapa final'!$AA$28="Mayor"),CONCATENATE("R3C",'Mapa final'!$O$28),"")</f>
        <v/>
      </c>
      <c r="AE28" s="58" t="str">
        <f>IF(AND('Mapa final'!$Y$29="Media",'Mapa final'!$AA$29="Mayor"),CONCATENATE("R3C",'Mapa final'!$O$29),"")</f>
        <v/>
      </c>
      <c r="AF28" s="58" t="str">
        <f>IF(AND('Mapa final'!$Y$30="Media",'Mapa final'!$AA$30="Mayor"),CONCATENATE("R3C",'Mapa final'!$O$30),"")</f>
        <v/>
      </c>
      <c r="AG28" s="59" t="str">
        <f>IF(AND('Mapa final'!$Y$31="Media",'Mapa final'!$AA$31="Mayor"),CONCATENATE("R3C",'Mapa final'!$O$31),"")</f>
        <v/>
      </c>
      <c r="AH28" s="60" t="str">
        <f>IF(AND('Mapa final'!$Y$26="Media",'Mapa final'!$AA$26="Catastrófico"),CONCATENATE("R3C",'Mapa final'!$O$26),"")</f>
        <v/>
      </c>
      <c r="AI28" s="61" t="str">
        <f>IF(AND('Mapa final'!$Y$27="Media",'Mapa final'!$AA$27="Catastrófico"),CONCATENATE("R3C",'Mapa final'!$O$27),"")</f>
        <v/>
      </c>
      <c r="AJ28" s="61" t="str">
        <f>IF(AND('Mapa final'!$Y$28="Media",'Mapa final'!$AA$28="Catastrófico"),CONCATENATE("R3C",'Mapa final'!$O$28),"")</f>
        <v/>
      </c>
      <c r="AK28" s="61" t="str">
        <f>IF(AND('Mapa final'!$Y$29="Media",'Mapa final'!$AA$29="Catastrófico"),CONCATENATE("R3C",'Mapa final'!$O$29),"")</f>
        <v/>
      </c>
      <c r="AL28" s="61" t="str">
        <f>IF(AND('Mapa final'!$Y$30="Media",'Mapa final'!$AA$30="Catastrófico"),CONCATENATE("R3C",'Mapa final'!$O$30),"")</f>
        <v/>
      </c>
      <c r="AM28" s="62" t="str">
        <f>IF(AND('Mapa final'!$Y$31="Media",'Mapa final'!$AA$31="Catastrófico"),CONCATENATE("R3C",'Mapa final'!$O$31),"")</f>
        <v/>
      </c>
      <c r="AN28" s="89"/>
      <c r="AO28" s="436"/>
      <c r="AP28" s="437"/>
      <c r="AQ28" s="437"/>
      <c r="AR28" s="437"/>
      <c r="AS28" s="437"/>
      <c r="AT28" s="438"/>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row>
    <row r="29" spans="1:76" ht="15" customHeight="1" x14ac:dyDescent="0.35">
      <c r="A29" s="89"/>
      <c r="B29" s="354"/>
      <c r="C29" s="354"/>
      <c r="D29" s="355"/>
      <c r="E29" s="395"/>
      <c r="F29" s="396"/>
      <c r="G29" s="396"/>
      <c r="H29" s="396"/>
      <c r="I29" s="397"/>
      <c r="J29" s="73" t="str">
        <f>IF(AND('Mapa final'!$Y$32="Media",'Mapa final'!$AA$32="Leve"),CONCATENATE("R4C",'Mapa final'!$O$32),"")</f>
        <v/>
      </c>
      <c r="K29" s="74" t="str">
        <f>IF(AND('Mapa final'!$Y$33="Media",'Mapa final'!$AA$33="Leve"),CONCATENATE("R4C",'Mapa final'!$O$33),"")</f>
        <v/>
      </c>
      <c r="L29" s="74" t="str">
        <f>IF(AND('Mapa final'!$Y$34="Media",'Mapa final'!$AA$34="Leve"),CONCATENATE("R4C",'Mapa final'!$O$34),"")</f>
        <v/>
      </c>
      <c r="M29" s="74" t="str">
        <f>IF(AND('Mapa final'!$Y$35="Media",'Mapa final'!$AA$35="Leve"),CONCATENATE("R4C",'Mapa final'!$O$35),"")</f>
        <v/>
      </c>
      <c r="N29" s="74" t="str">
        <f>IF(AND('Mapa final'!$Y$36="Media",'Mapa final'!$AA$36="Leve"),CONCATENATE("R4C",'Mapa final'!$O$36),"")</f>
        <v/>
      </c>
      <c r="O29" s="75" t="str">
        <f>IF(AND('Mapa final'!$Y$37="Media",'Mapa final'!$AA$37="Leve"),CONCATENATE("R4C",'Mapa final'!$O$37),"")</f>
        <v/>
      </c>
      <c r="P29" s="73" t="str">
        <f>IF(AND('Mapa final'!$Y$32="Media",'Mapa final'!$AA$32="Menor"),CONCATENATE("R4C",'Mapa final'!$O$32),"")</f>
        <v/>
      </c>
      <c r="Q29" s="74" t="str">
        <f>IF(AND('Mapa final'!$Y$33="Media",'Mapa final'!$AA$33="Menor"),CONCATENATE("R4C",'Mapa final'!$O$33),"")</f>
        <v/>
      </c>
      <c r="R29" s="74" t="str">
        <f>IF(AND('Mapa final'!$Y$34="Media",'Mapa final'!$AA$34="Menor"),CONCATENATE("R4C",'Mapa final'!$O$34),"")</f>
        <v/>
      </c>
      <c r="S29" s="74" t="str">
        <f>IF(AND('Mapa final'!$Y$35="Media",'Mapa final'!$AA$35="Menor"),CONCATENATE("R4C",'Mapa final'!$O$35),"")</f>
        <v/>
      </c>
      <c r="T29" s="74" t="str">
        <f>IF(AND('Mapa final'!$Y$36="Media",'Mapa final'!$AA$36="Menor"),CONCATENATE("R4C",'Mapa final'!$O$36),"")</f>
        <v/>
      </c>
      <c r="U29" s="75" t="str">
        <f>IF(AND('Mapa final'!$Y$37="Media",'Mapa final'!$AA$37="Menor"),CONCATENATE("R4C",'Mapa final'!$O$37),"")</f>
        <v/>
      </c>
      <c r="V29" s="73" t="str">
        <f>IF(AND('Mapa final'!$Y$32="Media",'Mapa final'!$AA$32="Moderado"),CONCATENATE("R4C",'Mapa final'!$O$32),"")</f>
        <v/>
      </c>
      <c r="W29" s="74" t="str">
        <f>IF(AND('Mapa final'!$Y$33="Media",'Mapa final'!$AA$33="Moderado"),CONCATENATE("R4C",'Mapa final'!$O$33),"")</f>
        <v/>
      </c>
      <c r="X29" s="74" t="str">
        <f>IF(AND('Mapa final'!$Y$34="Media",'Mapa final'!$AA$34="Moderado"),CONCATENATE("R4C",'Mapa final'!$O$34),"")</f>
        <v/>
      </c>
      <c r="Y29" s="74" t="str">
        <f>IF(AND('Mapa final'!$Y$35="Media",'Mapa final'!$AA$35="Moderado"),CONCATENATE("R4C",'Mapa final'!$O$35),"")</f>
        <v/>
      </c>
      <c r="Z29" s="74" t="str">
        <f>IF(AND('Mapa final'!$Y$36="Media",'Mapa final'!$AA$36="Moderado"),CONCATENATE("R4C",'Mapa final'!$O$36),"")</f>
        <v/>
      </c>
      <c r="AA29" s="75" t="str">
        <f>IF(AND('Mapa final'!$Y$37="Media",'Mapa final'!$AA$37="Moderado"),CONCATENATE("R4C",'Mapa final'!$O$37),"")</f>
        <v/>
      </c>
      <c r="AB29" s="57" t="str">
        <f>IF(AND('Mapa final'!$Y$32="Media",'Mapa final'!$AA$32="Mayor"),CONCATENATE("R4C",'Mapa final'!$O$32),"")</f>
        <v/>
      </c>
      <c r="AC29" s="58" t="str">
        <f>IF(AND('Mapa final'!$Y$33="Media",'Mapa final'!$AA$33="Mayor"),CONCATENATE("R4C",'Mapa final'!$O$33),"")</f>
        <v/>
      </c>
      <c r="AD29" s="63" t="str">
        <f>IF(AND('Mapa final'!$Y$34="Media",'Mapa final'!$AA$34="Mayor"),CONCATENATE("R4C",'Mapa final'!$O$34),"")</f>
        <v/>
      </c>
      <c r="AE29" s="63" t="str">
        <f>IF(AND('Mapa final'!$Y$35="Media",'Mapa final'!$AA$35="Mayor"),CONCATENATE("R4C",'Mapa final'!$O$35),"")</f>
        <v/>
      </c>
      <c r="AF29" s="63" t="str">
        <f>IF(AND('Mapa final'!$Y$36="Media",'Mapa final'!$AA$36="Mayor"),CONCATENATE("R4C",'Mapa final'!$O$36),"")</f>
        <v/>
      </c>
      <c r="AG29" s="59" t="str">
        <f>IF(AND('Mapa final'!$Y$37="Media",'Mapa final'!$AA$37="Mayor"),CONCATENATE("R4C",'Mapa final'!$O$37),"")</f>
        <v/>
      </c>
      <c r="AH29" s="60" t="str">
        <f>IF(AND('Mapa final'!$Y$32="Media",'Mapa final'!$AA$32="Catastrófico"),CONCATENATE("R4C",'Mapa final'!$O$32),"")</f>
        <v/>
      </c>
      <c r="AI29" s="61" t="str">
        <f>IF(AND('Mapa final'!$Y$33="Media",'Mapa final'!$AA$33="Catastrófico"),CONCATENATE("R4C",'Mapa final'!$O$33),"")</f>
        <v/>
      </c>
      <c r="AJ29" s="61" t="str">
        <f>IF(AND('Mapa final'!$Y$34="Media",'Mapa final'!$AA$34="Catastrófico"),CONCATENATE("R4C",'Mapa final'!$O$34),"")</f>
        <v/>
      </c>
      <c r="AK29" s="61" t="str">
        <f>IF(AND('Mapa final'!$Y$35="Media",'Mapa final'!$AA$35="Catastrófico"),CONCATENATE("R4C",'Mapa final'!$O$35),"")</f>
        <v/>
      </c>
      <c r="AL29" s="61" t="str">
        <f>IF(AND('Mapa final'!$Y$36="Media",'Mapa final'!$AA$36="Catastrófico"),CONCATENATE("R4C",'Mapa final'!$O$36),"")</f>
        <v/>
      </c>
      <c r="AM29" s="62" t="str">
        <f>IF(AND('Mapa final'!$Y$37="Media",'Mapa final'!$AA$37="Catastrófico"),CONCATENATE("R4C",'Mapa final'!$O$37),"")</f>
        <v/>
      </c>
      <c r="AN29" s="89"/>
      <c r="AO29" s="436"/>
      <c r="AP29" s="437"/>
      <c r="AQ29" s="437"/>
      <c r="AR29" s="437"/>
      <c r="AS29" s="437"/>
      <c r="AT29" s="438"/>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row>
    <row r="30" spans="1:76" ht="15" customHeight="1" x14ac:dyDescent="0.35">
      <c r="A30" s="89"/>
      <c r="B30" s="354"/>
      <c r="C30" s="354"/>
      <c r="D30" s="355"/>
      <c r="E30" s="395"/>
      <c r="F30" s="396"/>
      <c r="G30" s="396"/>
      <c r="H30" s="396"/>
      <c r="I30" s="397"/>
      <c r="J30" s="73" t="str">
        <f>IF(AND('Mapa final'!$Y$38="Media",'Mapa final'!$AA$38="Leve"),CONCATENATE("R5C",'Mapa final'!$O$38),"")</f>
        <v/>
      </c>
      <c r="K30" s="74" t="str">
        <f>IF(AND('Mapa final'!$Y$39="Media",'Mapa final'!$AA$39="Leve"),CONCATENATE("R5C",'Mapa final'!$O$39),"")</f>
        <v/>
      </c>
      <c r="L30" s="74" t="str">
        <f>IF(AND('Mapa final'!$Y$40="Media",'Mapa final'!$AA$40="Leve"),CONCATENATE("R5C",'Mapa final'!$O$40),"")</f>
        <v/>
      </c>
      <c r="M30" s="74" t="str">
        <f>IF(AND('Mapa final'!$Y$41="Media",'Mapa final'!$AA$41="Leve"),CONCATENATE("R5C",'Mapa final'!$O$41),"")</f>
        <v/>
      </c>
      <c r="N30" s="74" t="str">
        <f>IF(AND('Mapa final'!$Y$42="Media",'Mapa final'!$AA$42="Leve"),CONCATENATE("R5C",'Mapa final'!$O$42),"")</f>
        <v/>
      </c>
      <c r="O30" s="75" t="str">
        <f>IF(AND('Mapa final'!$Y$43="Media",'Mapa final'!$AA$43="Leve"),CONCATENATE("R5C",'Mapa final'!$O$43),"")</f>
        <v/>
      </c>
      <c r="P30" s="73" t="str">
        <f>IF(AND('Mapa final'!$Y$38="Media",'Mapa final'!$AA$38="Menor"),CONCATENATE("R5C",'Mapa final'!$O$38),"")</f>
        <v/>
      </c>
      <c r="Q30" s="74" t="str">
        <f>IF(AND('Mapa final'!$Y$39="Media",'Mapa final'!$AA$39="Menor"),CONCATENATE("R5C",'Mapa final'!$O$39),"")</f>
        <v/>
      </c>
      <c r="R30" s="74" t="str">
        <f>IF(AND('Mapa final'!$Y$40="Media",'Mapa final'!$AA$40="Menor"),CONCATENATE("R5C",'Mapa final'!$O$40),"")</f>
        <v/>
      </c>
      <c r="S30" s="74" t="str">
        <f>IF(AND('Mapa final'!$Y$41="Media",'Mapa final'!$AA$41="Menor"),CONCATENATE("R5C",'Mapa final'!$O$41),"")</f>
        <v/>
      </c>
      <c r="T30" s="74" t="str">
        <f>IF(AND('Mapa final'!$Y$42="Media",'Mapa final'!$AA$42="Menor"),CONCATENATE("R5C",'Mapa final'!$O$42),"")</f>
        <v/>
      </c>
      <c r="U30" s="75" t="str">
        <f>IF(AND('Mapa final'!$Y$43="Media",'Mapa final'!$AA$43="Menor"),CONCATENATE("R5C",'Mapa final'!$O$43),"")</f>
        <v/>
      </c>
      <c r="V30" s="73" t="str">
        <f>IF(AND('Mapa final'!$Y$38="Media",'Mapa final'!$AA$38="Moderado"),CONCATENATE("R5C",'Mapa final'!$O$38),"")</f>
        <v/>
      </c>
      <c r="W30" s="74" t="str">
        <f>IF(AND('Mapa final'!$Y$39="Media",'Mapa final'!$AA$39="Moderado"),CONCATENATE("R5C",'Mapa final'!$O$39),"")</f>
        <v/>
      </c>
      <c r="X30" s="74" t="str">
        <f>IF(AND('Mapa final'!$Y$40="Media",'Mapa final'!$AA$40="Moderado"),CONCATENATE("R5C",'Mapa final'!$O$40),"")</f>
        <v/>
      </c>
      <c r="Y30" s="74" t="str">
        <f>IF(AND('Mapa final'!$Y$41="Media",'Mapa final'!$AA$41="Moderado"),CONCATENATE("R5C",'Mapa final'!$O$41),"")</f>
        <v/>
      </c>
      <c r="Z30" s="74" t="str">
        <f>IF(AND('Mapa final'!$Y$42="Media",'Mapa final'!$AA$42="Moderado"),CONCATENATE("R5C",'Mapa final'!$O$42),"")</f>
        <v/>
      </c>
      <c r="AA30" s="75" t="str">
        <f>IF(AND('Mapa final'!$Y$43="Media",'Mapa final'!$AA$43="Moderado"),CONCATENATE("R5C",'Mapa final'!$O$43),"")</f>
        <v/>
      </c>
      <c r="AB30" s="57" t="str">
        <f>IF(AND('Mapa final'!$Y$38="Media",'Mapa final'!$AA$38="Mayor"),CONCATENATE("R5C",'Mapa final'!$O$38),"")</f>
        <v/>
      </c>
      <c r="AC30" s="58" t="str">
        <f>IF(AND('Mapa final'!$Y$39="Media",'Mapa final'!$AA$39="Mayor"),CONCATENATE("R5C",'Mapa final'!$O$39),"")</f>
        <v/>
      </c>
      <c r="AD30" s="63" t="str">
        <f>IF(AND('Mapa final'!$Y$40="Media",'Mapa final'!$AA$40="Mayor"),CONCATENATE("R5C",'Mapa final'!$O$40),"")</f>
        <v/>
      </c>
      <c r="AE30" s="63" t="str">
        <f>IF(AND('Mapa final'!$Y$41="Media",'Mapa final'!$AA$41="Mayor"),CONCATENATE("R5C",'Mapa final'!$O$41),"")</f>
        <v/>
      </c>
      <c r="AF30" s="63" t="str">
        <f>IF(AND('Mapa final'!$Y$42="Media",'Mapa final'!$AA$42="Mayor"),CONCATENATE("R5C",'Mapa final'!$O$42),"")</f>
        <v/>
      </c>
      <c r="AG30" s="59" t="str">
        <f>IF(AND('Mapa final'!$Y$43="Media",'Mapa final'!$AA$43="Mayor"),CONCATENATE("R5C",'Mapa final'!$O$43),"")</f>
        <v/>
      </c>
      <c r="AH30" s="60" t="str">
        <f>IF(AND('Mapa final'!$Y$38="Media",'Mapa final'!$AA$38="Catastrófico"),CONCATENATE("R5C",'Mapa final'!$O$38),"")</f>
        <v/>
      </c>
      <c r="AI30" s="61" t="str">
        <f>IF(AND('Mapa final'!$Y$39="Media",'Mapa final'!$AA$39="Catastrófico"),CONCATENATE("R5C",'Mapa final'!$O$39),"")</f>
        <v/>
      </c>
      <c r="AJ30" s="61" t="str">
        <f>IF(AND('Mapa final'!$Y$40="Media",'Mapa final'!$AA$40="Catastrófico"),CONCATENATE("R5C",'Mapa final'!$O$40),"")</f>
        <v/>
      </c>
      <c r="AK30" s="61" t="str">
        <f>IF(AND('Mapa final'!$Y$41="Media",'Mapa final'!$AA$41="Catastrófico"),CONCATENATE("R5C",'Mapa final'!$O$41),"")</f>
        <v/>
      </c>
      <c r="AL30" s="61" t="str">
        <f>IF(AND('Mapa final'!$Y$42="Media",'Mapa final'!$AA$42="Catastrófico"),CONCATENATE("R5C",'Mapa final'!$O$42),"")</f>
        <v/>
      </c>
      <c r="AM30" s="62" t="str">
        <f>IF(AND('Mapa final'!$Y$43="Media",'Mapa final'!$AA$43="Catastrófico"),CONCATENATE("R5C",'Mapa final'!$O$43),"")</f>
        <v/>
      </c>
      <c r="AN30" s="89"/>
      <c r="AO30" s="436"/>
      <c r="AP30" s="437"/>
      <c r="AQ30" s="437"/>
      <c r="AR30" s="437"/>
      <c r="AS30" s="437"/>
      <c r="AT30" s="438"/>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row>
    <row r="31" spans="1:76" ht="15" customHeight="1" x14ac:dyDescent="0.35">
      <c r="A31" s="89"/>
      <c r="B31" s="354"/>
      <c r="C31" s="354"/>
      <c r="D31" s="355"/>
      <c r="E31" s="395"/>
      <c r="F31" s="396"/>
      <c r="G31" s="396"/>
      <c r="H31" s="396"/>
      <c r="I31" s="397"/>
      <c r="J31" s="73" t="str">
        <f>IF(AND('Mapa final'!$Y$44="Media",'Mapa final'!$AA$44="Leve"),CONCATENATE("R6C",'Mapa final'!$O$44),"")</f>
        <v/>
      </c>
      <c r="K31" s="74" t="str">
        <f>IF(AND('Mapa final'!$Y$45="Media",'Mapa final'!$AA$45="Leve"),CONCATENATE("R6C",'Mapa final'!$O$45),"")</f>
        <v/>
      </c>
      <c r="L31" s="74" t="str">
        <f>IF(AND('Mapa final'!$Y$46="Media",'Mapa final'!$AA$46="Leve"),CONCATENATE("R6C",'Mapa final'!$O$46),"")</f>
        <v/>
      </c>
      <c r="M31" s="74" t="str">
        <f>IF(AND('Mapa final'!$Y$47="Media",'Mapa final'!$AA$47="Leve"),CONCATENATE("R6C",'Mapa final'!$O$47),"")</f>
        <v/>
      </c>
      <c r="N31" s="74" t="str">
        <f>IF(AND('Mapa final'!$Y$48="Media",'Mapa final'!$AA$48="Leve"),CONCATENATE("R6C",'Mapa final'!$O$48),"")</f>
        <v/>
      </c>
      <c r="O31" s="75" t="str">
        <f>IF(AND('Mapa final'!$Y$49="Media",'Mapa final'!$AA$49="Leve"),CONCATENATE("R6C",'Mapa final'!$O$49),"")</f>
        <v/>
      </c>
      <c r="P31" s="73" t="str">
        <f>IF(AND('Mapa final'!$Y$44="Media",'Mapa final'!$AA$44="Menor"),CONCATENATE("R6C",'Mapa final'!$O$44),"")</f>
        <v/>
      </c>
      <c r="Q31" s="74" t="str">
        <f>IF(AND('Mapa final'!$Y$45="Media",'Mapa final'!$AA$45="Menor"),CONCATENATE("R6C",'Mapa final'!$O$45),"")</f>
        <v/>
      </c>
      <c r="R31" s="74" t="str">
        <f>IF(AND('Mapa final'!$Y$46="Media",'Mapa final'!$AA$46="Menor"),CONCATENATE("R6C",'Mapa final'!$O$46),"")</f>
        <v/>
      </c>
      <c r="S31" s="74" t="str">
        <f>IF(AND('Mapa final'!$Y$47="Media",'Mapa final'!$AA$47="Menor"),CONCATENATE("R6C",'Mapa final'!$O$47),"")</f>
        <v/>
      </c>
      <c r="T31" s="74" t="str">
        <f>IF(AND('Mapa final'!$Y$48="Media",'Mapa final'!$AA$48="Menor"),CONCATENATE("R6C",'Mapa final'!$O$48),"")</f>
        <v/>
      </c>
      <c r="U31" s="75" t="str">
        <f>IF(AND('Mapa final'!$Y$49="Media",'Mapa final'!$AA$49="Menor"),CONCATENATE("R6C",'Mapa final'!$O$49),"")</f>
        <v/>
      </c>
      <c r="V31" s="73" t="str">
        <f>IF(AND('Mapa final'!$Y$44="Media",'Mapa final'!$AA$44="Moderado"),CONCATENATE("R6C",'Mapa final'!$O$44),"")</f>
        <v/>
      </c>
      <c r="W31" s="74" t="str">
        <f>IF(AND('Mapa final'!$Y$45="Media",'Mapa final'!$AA$45="Moderado"),CONCATENATE("R6C",'Mapa final'!$O$45),"")</f>
        <v/>
      </c>
      <c r="X31" s="74" t="str">
        <f>IF(AND('Mapa final'!$Y$46="Media",'Mapa final'!$AA$46="Moderado"),CONCATENATE("R6C",'Mapa final'!$O$46),"")</f>
        <v/>
      </c>
      <c r="Y31" s="74" t="str">
        <f>IF(AND('Mapa final'!$Y$47="Media",'Mapa final'!$AA$47="Moderado"),CONCATENATE("R6C",'Mapa final'!$O$47),"")</f>
        <v/>
      </c>
      <c r="Z31" s="74" t="str">
        <f>IF(AND('Mapa final'!$Y$48="Media",'Mapa final'!$AA$48="Moderado"),CONCATENATE("R6C",'Mapa final'!$O$48),"")</f>
        <v/>
      </c>
      <c r="AA31" s="75" t="str">
        <f>IF(AND('Mapa final'!$Y$49="Media",'Mapa final'!$AA$49="Moderado"),CONCATENATE("R6C",'Mapa final'!$O$49),"")</f>
        <v/>
      </c>
      <c r="AB31" s="57" t="str">
        <f>IF(AND('Mapa final'!$Y$44="Media",'Mapa final'!$AA$44="Mayor"),CONCATENATE("R6C",'Mapa final'!$O$44),"")</f>
        <v/>
      </c>
      <c r="AC31" s="58" t="str">
        <f>IF(AND('Mapa final'!$Y$45="Media",'Mapa final'!$AA$45="Mayor"),CONCATENATE("R6C",'Mapa final'!$O$45),"")</f>
        <v/>
      </c>
      <c r="AD31" s="63" t="str">
        <f>IF(AND('Mapa final'!$Y$46="Media",'Mapa final'!$AA$46="Mayor"),CONCATENATE("R6C",'Mapa final'!$O$46),"")</f>
        <v/>
      </c>
      <c r="AE31" s="63" t="str">
        <f>IF(AND('Mapa final'!$Y$47="Media",'Mapa final'!$AA$47="Mayor"),CONCATENATE("R6C",'Mapa final'!$O$47),"")</f>
        <v/>
      </c>
      <c r="AF31" s="63" t="str">
        <f>IF(AND('Mapa final'!$Y$48="Media",'Mapa final'!$AA$48="Mayor"),CONCATENATE("R6C",'Mapa final'!$O$48),"")</f>
        <v/>
      </c>
      <c r="AG31" s="59" t="str">
        <f>IF(AND('Mapa final'!$Y$49="Media",'Mapa final'!$AA$49="Mayor"),CONCATENATE("R6C",'Mapa final'!$O$49),"")</f>
        <v/>
      </c>
      <c r="AH31" s="60" t="str">
        <f>IF(AND('Mapa final'!$Y$44="Media",'Mapa final'!$AA$44="Catastrófico"),CONCATENATE("R6C",'Mapa final'!$O$44),"")</f>
        <v/>
      </c>
      <c r="AI31" s="61" t="str">
        <f>IF(AND('Mapa final'!$Y$45="Media",'Mapa final'!$AA$45="Catastrófico"),CONCATENATE("R6C",'Mapa final'!$O$45),"")</f>
        <v/>
      </c>
      <c r="AJ31" s="61" t="str">
        <f>IF(AND('Mapa final'!$Y$46="Media",'Mapa final'!$AA$46="Catastrófico"),CONCATENATE("R6C",'Mapa final'!$O$46),"")</f>
        <v/>
      </c>
      <c r="AK31" s="61" t="str">
        <f>IF(AND('Mapa final'!$Y$47="Media",'Mapa final'!$AA$47="Catastrófico"),CONCATENATE("R6C",'Mapa final'!$O$47),"")</f>
        <v/>
      </c>
      <c r="AL31" s="61" t="str">
        <f>IF(AND('Mapa final'!$Y$48="Media",'Mapa final'!$AA$48="Catastrófico"),CONCATENATE("R6C",'Mapa final'!$O$48),"")</f>
        <v/>
      </c>
      <c r="AM31" s="62" t="str">
        <f>IF(AND('Mapa final'!$Y$49="Media",'Mapa final'!$AA$49="Catastrófico"),CONCATENATE("R6C",'Mapa final'!$O$49),"")</f>
        <v/>
      </c>
      <c r="AN31" s="89"/>
      <c r="AO31" s="436"/>
      <c r="AP31" s="437"/>
      <c r="AQ31" s="437"/>
      <c r="AR31" s="437"/>
      <c r="AS31" s="437"/>
      <c r="AT31" s="438"/>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row>
    <row r="32" spans="1:76" ht="15" customHeight="1" x14ac:dyDescent="0.35">
      <c r="A32" s="89"/>
      <c r="B32" s="354"/>
      <c r="C32" s="354"/>
      <c r="D32" s="355"/>
      <c r="E32" s="395"/>
      <c r="F32" s="396"/>
      <c r="G32" s="396"/>
      <c r="H32" s="396"/>
      <c r="I32" s="397"/>
      <c r="J32" s="73" t="str">
        <f>IF(AND('Mapa final'!$Y$50="Media",'Mapa final'!$AA$50="Leve"),CONCATENATE("R7C",'Mapa final'!$O$50),"")</f>
        <v/>
      </c>
      <c r="K32" s="74" t="str">
        <f>IF(AND('Mapa final'!$Y$51="Media",'Mapa final'!$AA$51="Leve"),CONCATENATE("R7C",'Mapa final'!$O$51),"")</f>
        <v/>
      </c>
      <c r="L32" s="74" t="str">
        <f>IF(AND('Mapa final'!$Y$52="Media",'Mapa final'!$AA$52="Leve"),CONCATENATE("R7C",'Mapa final'!$O$52),"")</f>
        <v/>
      </c>
      <c r="M32" s="74" t="str">
        <f>IF(AND('Mapa final'!$Y$53="Media",'Mapa final'!$AA$53="Leve"),CONCATENATE("R7C",'Mapa final'!$O$53),"")</f>
        <v/>
      </c>
      <c r="N32" s="74" t="str">
        <f>IF(AND('Mapa final'!$Y$54="Media",'Mapa final'!$AA$54="Leve"),CONCATENATE("R7C",'Mapa final'!$O$54),"")</f>
        <v/>
      </c>
      <c r="O32" s="75" t="str">
        <f>IF(AND('Mapa final'!$Y$55="Media",'Mapa final'!$AA$55="Leve"),CONCATENATE("R7C",'Mapa final'!$O$55),"")</f>
        <v/>
      </c>
      <c r="P32" s="73" t="str">
        <f>IF(AND('Mapa final'!$Y$50="Media",'Mapa final'!$AA$50="Menor"),CONCATENATE("R7C",'Mapa final'!$O$50),"")</f>
        <v/>
      </c>
      <c r="Q32" s="74" t="str">
        <f>IF(AND('Mapa final'!$Y$51="Media",'Mapa final'!$AA$51="Menor"),CONCATENATE("R7C",'Mapa final'!$O$51),"")</f>
        <v/>
      </c>
      <c r="R32" s="74" t="str">
        <f>IF(AND('Mapa final'!$Y$52="Media",'Mapa final'!$AA$52="Menor"),CONCATENATE("R7C",'Mapa final'!$O$52),"")</f>
        <v/>
      </c>
      <c r="S32" s="74" t="str">
        <f>IF(AND('Mapa final'!$Y$53="Media",'Mapa final'!$AA$53="Menor"),CONCATENATE("R7C",'Mapa final'!$O$53),"")</f>
        <v/>
      </c>
      <c r="T32" s="74" t="str">
        <f>IF(AND('Mapa final'!$Y$54="Media",'Mapa final'!$AA$54="Menor"),CONCATENATE("R7C",'Mapa final'!$O$54),"")</f>
        <v/>
      </c>
      <c r="U32" s="75" t="str">
        <f>IF(AND('Mapa final'!$Y$55="Media",'Mapa final'!$AA$55="Menor"),CONCATENATE("R7C",'Mapa final'!$O$55),"")</f>
        <v/>
      </c>
      <c r="V32" s="73" t="str">
        <f>IF(AND('Mapa final'!$Y$50="Media",'Mapa final'!$AA$50="Moderado"),CONCATENATE("R7C",'Mapa final'!$O$50),"")</f>
        <v/>
      </c>
      <c r="W32" s="74" t="str">
        <f>IF(AND('Mapa final'!$Y$51="Media",'Mapa final'!$AA$51="Moderado"),CONCATENATE("R7C",'Mapa final'!$O$51),"")</f>
        <v/>
      </c>
      <c r="X32" s="74" t="str">
        <f>IF(AND('Mapa final'!$Y$52="Media",'Mapa final'!$AA$52="Moderado"),CONCATENATE("R7C",'Mapa final'!$O$52),"")</f>
        <v/>
      </c>
      <c r="Y32" s="74" t="str">
        <f>IF(AND('Mapa final'!$Y$53="Media",'Mapa final'!$AA$53="Moderado"),CONCATENATE("R7C",'Mapa final'!$O$53),"")</f>
        <v/>
      </c>
      <c r="Z32" s="74" t="str">
        <f>IF(AND('Mapa final'!$Y$54="Media",'Mapa final'!$AA$54="Moderado"),CONCATENATE("R7C",'Mapa final'!$O$54),"")</f>
        <v/>
      </c>
      <c r="AA32" s="75" t="str">
        <f>IF(AND('Mapa final'!$Y$55="Media",'Mapa final'!$AA$55="Moderado"),CONCATENATE("R7C",'Mapa final'!$O$55),"")</f>
        <v/>
      </c>
      <c r="AB32" s="57" t="str">
        <f>IF(AND('Mapa final'!$Y$50="Media",'Mapa final'!$AA$50="Mayor"),CONCATENATE("R7C",'Mapa final'!$O$50),"")</f>
        <v/>
      </c>
      <c r="AC32" s="58" t="str">
        <f>IF(AND('Mapa final'!$Y$51="Media",'Mapa final'!$AA$51="Mayor"),CONCATENATE("R7C",'Mapa final'!$O$51),"")</f>
        <v/>
      </c>
      <c r="AD32" s="63" t="str">
        <f>IF(AND('Mapa final'!$Y$52="Media",'Mapa final'!$AA$52="Mayor"),CONCATENATE("R7C",'Mapa final'!$O$52),"")</f>
        <v/>
      </c>
      <c r="AE32" s="63" t="str">
        <f>IF(AND('Mapa final'!$Y$53="Media",'Mapa final'!$AA$53="Mayor"),CONCATENATE("R7C",'Mapa final'!$O$53),"")</f>
        <v/>
      </c>
      <c r="AF32" s="63" t="str">
        <f>IF(AND('Mapa final'!$Y$54="Media",'Mapa final'!$AA$54="Mayor"),CONCATENATE("R7C",'Mapa final'!$O$54),"")</f>
        <v/>
      </c>
      <c r="AG32" s="59" t="str">
        <f>IF(AND('Mapa final'!$Y$55="Media",'Mapa final'!$AA$55="Mayor"),CONCATENATE("R7C",'Mapa final'!$O$55),"")</f>
        <v/>
      </c>
      <c r="AH32" s="60" t="str">
        <f>IF(AND('Mapa final'!$Y$50="Media",'Mapa final'!$AA$50="Catastrófico"),CONCATENATE("R7C",'Mapa final'!$O$50),"")</f>
        <v/>
      </c>
      <c r="AI32" s="61" t="str">
        <f>IF(AND('Mapa final'!$Y$51="Media",'Mapa final'!$AA$51="Catastrófico"),CONCATENATE("R7C",'Mapa final'!$O$51),"")</f>
        <v/>
      </c>
      <c r="AJ32" s="61" t="str">
        <f>IF(AND('Mapa final'!$Y$52="Media",'Mapa final'!$AA$52="Catastrófico"),CONCATENATE("R7C",'Mapa final'!$O$52),"")</f>
        <v/>
      </c>
      <c r="AK32" s="61" t="str">
        <f>IF(AND('Mapa final'!$Y$53="Media",'Mapa final'!$AA$53="Catastrófico"),CONCATENATE("R7C",'Mapa final'!$O$53),"")</f>
        <v/>
      </c>
      <c r="AL32" s="61" t="str">
        <f>IF(AND('Mapa final'!$Y$54="Media",'Mapa final'!$AA$54="Catastrófico"),CONCATENATE("R7C",'Mapa final'!$O$54),"")</f>
        <v/>
      </c>
      <c r="AM32" s="62" t="str">
        <f>IF(AND('Mapa final'!$Y$55="Media",'Mapa final'!$AA$55="Catastrófico"),CONCATENATE("R7C",'Mapa final'!$O$55),"")</f>
        <v/>
      </c>
      <c r="AN32" s="89"/>
      <c r="AO32" s="436"/>
      <c r="AP32" s="437"/>
      <c r="AQ32" s="437"/>
      <c r="AR32" s="437"/>
      <c r="AS32" s="437"/>
      <c r="AT32" s="438"/>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row>
    <row r="33" spans="1:80" ht="15" customHeight="1" x14ac:dyDescent="0.35">
      <c r="A33" s="89"/>
      <c r="B33" s="354"/>
      <c r="C33" s="354"/>
      <c r="D33" s="355"/>
      <c r="E33" s="395"/>
      <c r="F33" s="396"/>
      <c r="G33" s="396"/>
      <c r="H33" s="396"/>
      <c r="I33" s="397"/>
      <c r="J33" s="73" t="str">
        <f>IF(AND('Mapa final'!$Y$56="Media",'Mapa final'!$AA$56="Leve"),CONCATENATE("R8C",'Mapa final'!$O$56),"")</f>
        <v/>
      </c>
      <c r="K33" s="74" t="str">
        <f>IF(AND('Mapa final'!$Y$57="Media",'Mapa final'!$AA$57="Leve"),CONCATENATE("R8C",'Mapa final'!$O$57),"")</f>
        <v/>
      </c>
      <c r="L33" s="74" t="str">
        <f>IF(AND('Mapa final'!$Y$58="Media",'Mapa final'!$AA$58="Leve"),CONCATENATE("R8C",'Mapa final'!$O$58),"")</f>
        <v/>
      </c>
      <c r="M33" s="74" t="str">
        <f>IF(AND('Mapa final'!$Y$59="Media",'Mapa final'!$AA$59="Leve"),CONCATENATE("R8C",'Mapa final'!$O$59),"")</f>
        <v/>
      </c>
      <c r="N33" s="74" t="str">
        <f>IF(AND('Mapa final'!$Y$60="Media",'Mapa final'!$AA$60="Leve"),CONCATENATE("R8C",'Mapa final'!$O$60),"")</f>
        <v/>
      </c>
      <c r="O33" s="75" t="str">
        <f>IF(AND('Mapa final'!$Y$61="Media",'Mapa final'!$AA$61="Leve"),CONCATENATE("R8C",'Mapa final'!$O$61),"")</f>
        <v/>
      </c>
      <c r="P33" s="73" t="str">
        <f>IF(AND('Mapa final'!$Y$56="Media",'Mapa final'!$AA$56="Menor"),CONCATENATE("R8C",'Mapa final'!$O$56),"")</f>
        <v/>
      </c>
      <c r="Q33" s="74" t="str">
        <f>IF(AND('Mapa final'!$Y$57="Media",'Mapa final'!$AA$57="Menor"),CONCATENATE("R8C",'Mapa final'!$O$57),"")</f>
        <v/>
      </c>
      <c r="R33" s="74" t="str">
        <f>IF(AND('Mapa final'!$Y$58="Media",'Mapa final'!$AA$58="Menor"),CONCATENATE("R8C",'Mapa final'!$O$58),"")</f>
        <v/>
      </c>
      <c r="S33" s="74" t="str">
        <f>IF(AND('Mapa final'!$Y$59="Media",'Mapa final'!$AA$59="Menor"),CONCATENATE("R8C",'Mapa final'!$O$59),"")</f>
        <v/>
      </c>
      <c r="T33" s="74" t="str">
        <f>IF(AND('Mapa final'!$Y$60="Media",'Mapa final'!$AA$60="Menor"),CONCATENATE("R8C",'Mapa final'!$O$60),"")</f>
        <v/>
      </c>
      <c r="U33" s="75" t="str">
        <f>IF(AND('Mapa final'!$Y$61="Media",'Mapa final'!$AA$61="Menor"),CONCATENATE("R8C",'Mapa final'!$O$61),"")</f>
        <v/>
      </c>
      <c r="V33" s="73" t="str">
        <f>IF(AND('Mapa final'!$Y$56="Media",'Mapa final'!$AA$56="Moderado"),CONCATENATE("R8C",'Mapa final'!$O$56),"")</f>
        <v/>
      </c>
      <c r="W33" s="74" t="str">
        <f>IF(AND('Mapa final'!$Y$57="Media",'Mapa final'!$AA$57="Moderado"),CONCATENATE("R8C",'Mapa final'!$O$57),"")</f>
        <v/>
      </c>
      <c r="X33" s="74" t="str">
        <f>IF(AND('Mapa final'!$Y$58="Media",'Mapa final'!$AA$58="Moderado"),CONCATENATE("R8C",'Mapa final'!$O$58),"")</f>
        <v/>
      </c>
      <c r="Y33" s="74" t="str">
        <f>IF(AND('Mapa final'!$Y$59="Media",'Mapa final'!$AA$59="Moderado"),CONCATENATE("R8C",'Mapa final'!$O$59),"")</f>
        <v/>
      </c>
      <c r="Z33" s="74" t="str">
        <f>IF(AND('Mapa final'!$Y$60="Media",'Mapa final'!$AA$60="Moderado"),CONCATENATE("R8C",'Mapa final'!$O$60),"")</f>
        <v/>
      </c>
      <c r="AA33" s="75" t="str">
        <f>IF(AND('Mapa final'!$Y$61="Media",'Mapa final'!$AA$61="Moderado"),CONCATENATE("R8C",'Mapa final'!$O$61),"")</f>
        <v/>
      </c>
      <c r="AB33" s="57" t="str">
        <f>IF(AND('Mapa final'!$Y$56="Media",'Mapa final'!$AA$56="Mayor"),CONCATENATE("R8C",'Mapa final'!$O$56),"")</f>
        <v/>
      </c>
      <c r="AC33" s="58" t="str">
        <f>IF(AND('Mapa final'!$Y$57="Media",'Mapa final'!$AA$57="Mayor"),CONCATENATE("R8C",'Mapa final'!$O$57),"")</f>
        <v/>
      </c>
      <c r="AD33" s="63" t="str">
        <f>IF(AND('Mapa final'!$Y$58="Media",'Mapa final'!$AA$58="Mayor"),CONCATENATE("R8C",'Mapa final'!$O$58),"")</f>
        <v/>
      </c>
      <c r="AE33" s="63" t="str">
        <f>IF(AND('Mapa final'!$Y$59="Media",'Mapa final'!$AA$59="Mayor"),CONCATENATE("R8C",'Mapa final'!$O$59),"")</f>
        <v/>
      </c>
      <c r="AF33" s="63" t="str">
        <f>IF(AND('Mapa final'!$Y$60="Media",'Mapa final'!$AA$60="Mayor"),CONCATENATE("R8C",'Mapa final'!$O$60),"")</f>
        <v/>
      </c>
      <c r="AG33" s="59" t="str">
        <f>IF(AND('Mapa final'!$Y$61="Media",'Mapa final'!$AA$61="Mayor"),CONCATENATE("R8C",'Mapa final'!$O$61),"")</f>
        <v/>
      </c>
      <c r="AH33" s="60" t="str">
        <f>IF(AND('Mapa final'!$Y$56="Media",'Mapa final'!$AA$56="Catastrófico"),CONCATENATE("R8C",'Mapa final'!$O$56),"")</f>
        <v/>
      </c>
      <c r="AI33" s="61" t="str">
        <f>IF(AND('Mapa final'!$Y$57="Media",'Mapa final'!$AA$57="Catastrófico"),CONCATENATE("R8C",'Mapa final'!$O$57),"")</f>
        <v/>
      </c>
      <c r="AJ33" s="61" t="str">
        <f>IF(AND('Mapa final'!$Y$58="Media",'Mapa final'!$AA$58="Catastrófico"),CONCATENATE("R8C",'Mapa final'!$O$58),"")</f>
        <v/>
      </c>
      <c r="AK33" s="61" t="str">
        <f>IF(AND('Mapa final'!$Y$59="Media",'Mapa final'!$AA$59="Catastrófico"),CONCATENATE("R8C",'Mapa final'!$O$59),"")</f>
        <v/>
      </c>
      <c r="AL33" s="61" t="str">
        <f>IF(AND('Mapa final'!$Y$60="Media",'Mapa final'!$AA$60="Catastrófico"),CONCATENATE("R8C",'Mapa final'!$O$60),"")</f>
        <v/>
      </c>
      <c r="AM33" s="62" t="str">
        <f>IF(AND('Mapa final'!$Y$61="Media",'Mapa final'!$AA$61="Catastrófico"),CONCATENATE("R8C",'Mapa final'!$O$61),"")</f>
        <v/>
      </c>
      <c r="AN33" s="89"/>
      <c r="AO33" s="436"/>
      <c r="AP33" s="437"/>
      <c r="AQ33" s="437"/>
      <c r="AR33" s="437"/>
      <c r="AS33" s="437"/>
      <c r="AT33" s="438"/>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row>
    <row r="34" spans="1:80" ht="15" customHeight="1" x14ac:dyDescent="0.35">
      <c r="A34" s="89"/>
      <c r="B34" s="354"/>
      <c r="C34" s="354"/>
      <c r="D34" s="355"/>
      <c r="E34" s="395"/>
      <c r="F34" s="396"/>
      <c r="G34" s="396"/>
      <c r="H34" s="396"/>
      <c r="I34" s="397"/>
      <c r="J34" s="73" t="str">
        <f>IF(AND('Mapa final'!$Y$62="Media",'Mapa final'!$AA$62="Leve"),CONCATENATE("R9C",'Mapa final'!$O$62),"")</f>
        <v/>
      </c>
      <c r="K34" s="74" t="str">
        <f>IF(AND('Mapa final'!$Y$63="Media",'Mapa final'!$AA$63="Leve"),CONCATENATE("R9C",'Mapa final'!$O$63),"")</f>
        <v/>
      </c>
      <c r="L34" s="74" t="str">
        <f>IF(AND('Mapa final'!$Y$64="Media",'Mapa final'!$AA$64="Leve"),CONCATENATE("R9C",'Mapa final'!$O$64),"")</f>
        <v/>
      </c>
      <c r="M34" s="74" t="str">
        <f>IF(AND('Mapa final'!$Y$65="Media",'Mapa final'!$AA$65="Leve"),CONCATENATE("R9C",'Mapa final'!$O$65),"")</f>
        <v/>
      </c>
      <c r="N34" s="74" t="str">
        <f>IF(AND('Mapa final'!$Y$66="Media",'Mapa final'!$AA$66="Leve"),CONCATENATE("R9C",'Mapa final'!$O$66),"")</f>
        <v/>
      </c>
      <c r="O34" s="75" t="str">
        <f>IF(AND('Mapa final'!$Y$67="Media",'Mapa final'!$AA$67="Leve"),CONCATENATE("R9C",'Mapa final'!$O$67),"")</f>
        <v/>
      </c>
      <c r="P34" s="73" t="str">
        <f>IF(AND('Mapa final'!$Y$62="Media",'Mapa final'!$AA$62="Menor"),CONCATENATE("R9C",'Mapa final'!$O$62),"")</f>
        <v/>
      </c>
      <c r="Q34" s="74" t="str">
        <f>IF(AND('Mapa final'!$Y$63="Media",'Mapa final'!$AA$63="Menor"),CONCATENATE("R9C",'Mapa final'!$O$63),"")</f>
        <v/>
      </c>
      <c r="R34" s="74" t="str">
        <f>IF(AND('Mapa final'!$Y$64="Media",'Mapa final'!$AA$64="Menor"),CONCATENATE("R9C",'Mapa final'!$O$64),"")</f>
        <v/>
      </c>
      <c r="S34" s="74" t="str">
        <f>IF(AND('Mapa final'!$Y$65="Media",'Mapa final'!$AA$65="Menor"),CONCATENATE("R9C",'Mapa final'!$O$65),"")</f>
        <v/>
      </c>
      <c r="T34" s="74" t="str">
        <f>IF(AND('Mapa final'!$Y$66="Media",'Mapa final'!$AA$66="Menor"),CONCATENATE("R9C",'Mapa final'!$O$66),"")</f>
        <v/>
      </c>
      <c r="U34" s="75" t="str">
        <f>IF(AND('Mapa final'!$Y$67="Media",'Mapa final'!$AA$67="Menor"),CONCATENATE("R9C",'Mapa final'!$O$67),"")</f>
        <v/>
      </c>
      <c r="V34" s="73" t="str">
        <f>IF(AND('Mapa final'!$Y$62="Media",'Mapa final'!$AA$62="Moderado"),CONCATENATE("R9C",'Mapa final'!$O$62),"")</f>
        <v/>
      </c>
      <c r="W34" s="74" t="str">
        <f>IF(AND('Mapa final'!$Y$63="Media",'Mapa final'!$AA$63="Moderado"),CONCATENATE("R9C",'Mapa final'!$O$63),"")</f>
        <v/>
      </c>
      <c r="X34" s="74" t="str">
        <f>IF(AND('Mapa final'!$Y$64="Media",'Mapa final'!$AA$64="Moderado"),CONCATENATE("R9C",'Mapa final'!$O$64),"")</f>
        <v/>
      </c>
      <c r="Y34" s="74" t="str">
        <f>IF(AND('Mapa final'!$Y$65="Media",'Mapa final'!$AA$65="Moderado"),CONCATENATE("R9C",'Mapa final'!$O$65),"")</f>
        <v/>
      </c>
      <c r="Z34" s="74" t="str">
        <f>IF(AND('Mapa final'!$Y$66="Media",'Mapa final'!$AA$66="Moderado"),CONCATENATE("R9C",'Mapa final'!$O$66),"")</f>
        <v/>
      </c>
      <c r="AA34" s="75" t="str">
        <f>IF(AND('Mapa final'!$Y$67="Media",'Mapa final'!$AA$67="Moderado"),CONCATENATE("R9C",'Mapa final'!$O$67),"")</f>
        <v/>
      </c>
      <c r="AB34" s="57" t="str">
        <f>IF(AND('Mapa final'!$Y$62="Media",'Mapa final'!$AA$62="Mayor"),CONCATENATE("R9C",'Mapa final'!$O$62),"")</f>
        <v/>
      </c>
      <c r="AC34" s="58" t="str">
        <f>IF(AND('Mapa final'!$Y$63="Media",'Mapa final'!$AA$63="Mayor"),CONCATENATE("R9C",'Mapa final'!$O$63),"")</f>
        <v/>
      </c>
      <c r="AD34" s="63" t="str">
        <f>IF(AND('Mapa final'!$Y$64="Media",'Mapa final'!$AA$64="Mayor"),CONCATENATE("R9C",'Mapa final'!$O$64),"")</f>
        <v/>
      </c>
      <c r="AE34" s="63" t="str">
        <f>IF(AND('Mapa final'!$Y$65="Media",'Mapa final'!$AA$65="Mayor"),CONCATENATE("R9C",'Mapa final'!$O$65),"")</f>
        <v/>
      </c>
      <c r="AF34" s="63" t="str">
        <f>IF(AND('Mapa final'!$Y$66="Media",'Mapa final'!$AA$66="Mayor"),CONCATENATE("R9C",'Mapa final'!$O$66),"")</f>
        <v/>
      </c>
      <c r="AG34" s="59" t="str">
        <f>IF(AND('Mapa final'!$Y$67="Media",'Mapa final'!$AA$67="Mayor"),CONCATENATE("R9C",'Mapa final'!$O$67),"")</f>
        <v/>
      </c>
      <c r="AH34" s="60" t="str">
        <f>IF(AND('Mapa final'!$Y$62="Media",'Mapa final'!$AA$62="Catastrófico"),CONCATENATE("R9C",'Mapa final'!$O$62),"")</f>
        <v/>
      </c>
      <c r="AI34" s="61" t="str">
        <f>IF(AND('Mapa final'!$Y$63="Media",'Mapa final'!$AA$63="Catastrófico"),CONCATENATE("R9C",'Mapa final'!$O$63),"")</f>
        <v/>
      </c>
      <c r="AJ34" s="61" t="str">
        <f>IF(AND('Mapa final'!$Y$64="Media",'Mapa final'!$AA$64="Catastrófico"),CONCATENATE("R9C",'Mapa final'!$O$64),"")</f>
        <v/>
      </c>
      <c r="AK34" s="61" t="str">
        <f>IF(AND('Mapa final'!$Y$65="Media",'Mapa final'!$AA$65="Catastrófico"),CONCATENATE("R9C",'Mapa final'!$O$65),"")</f>
        <v/>
      </c>
      <c r="AL34" s="61" t="str">
        <f>IF(AND('Mapa final'!$Y$66="Media",'Mapa final'!$AA$66="Catastrófico"),CONCATENATE("R9C",'Mapa final'!$O$66),"")</f>
        <v/>
      </c>
      <c r="AM34" s="62" t="str">
        <f>IF(AND('Mapa final'!$Y$67="Media",'Mapa final'!$AA$67="Catastrófico"),CONCATENATE("R9C",'Mapa final'!$O$67),"")</f>
        <v/>
      </c>
      <c r="AN34" s="89"/>
      <c r="AO34" s="436"/>
      <c r="AP34" s="437"/>
      <c r="AQ34" s="437"/>
      <c r="AR34" s="437"/>
      <c r="AS34" s="437"/>
      <c r="AT34" s="438"/>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row>
    <row r="35" spans="1:80" ht="15.75" customHeight="1" thickBot="1" x14ac:dyDescent="0.4">
      <c r="A35" s="89"/>
      <c r="B35" s="354"/>
      <c r="C35" s="354"/>
      <c r="D35" s="355"/>
      <c r="E35" s="398"/>
      <c r="F35" s="399"/>
      <c r="G35" s="399"/>
      <c r="H35" s="399"/>
      <c r="I35" s="400"/>
      <c r="J35" s="73" t="str">
        <f>IF(AND('Mapa final'!$Y$68="Media",'Mapa final'!$AA$68="Leve"),CONCATENATE("R10C",'Mapa final'!$O$68),"")</f>
        <v/>
      </c>
      <c r="K35" s="74" t="str">
        <f>IF(AND('Mapa final'!$Y$69="Media",'Mapa final'!$AA$69="Leve"),CONCATENATE("R10C",'Mapa final'!$O$69),"")</f>
        <v/>
      </c>
      <c r="L35" s="74" t="str">
        <f>IF(AND('Mapa final'!$Y$70="Media",'Mapa final'!$AA$70="Leve"),CONCATENATE("R10C",'Mapa final'!$O$70),"")</f>
        <v/>
      </c>
      <c r="M35" s="74" t="str">
        <f>IF(AND('Mapa final'!$Y$71="Media",'Mapa final'!$AA$71="Leve"),CONCATENATE("R10C",'Mapa final'!$O$71),"")</f>
        <v/>
      </c>
      <c r="N35" s="74" t="str">
        <f>IF(AND('Mapa final'!$Y$72="Media",'Mapa final'!$AA$72="Leve"),CONCATENATE("R10C",'Mapa final'!$O$72),"")</f>
        <v/>
      </c>
      <c r="O35" s="75" t="str">
        <f>IF(AND('Mapa final'!$Y$73="Media",'Mapa final'!$AA$73="Leve"),CONCATENATE("R10C",'Mapa final'!$O$73),"")</f>
        <v/>
      </c>
      <c r="P35" s="73" t="str">
        <f>IF(AND('Mapa final'!$Y$68="Media",'Mapa final'!$AA$68="Menor"),CONCATENATE("R10C",'Mapa final'!$O$68),"")</f>
        <v/>
      </c>
      <c r="Q35" s="74" t="str">
        <f>IF(AND('Mapa final'!$Y$69="Media",'Mapa final'!$AA$69="Menor"),CONCATENATE("R10C",'Mapa final'!$O$69),"")</f>
        <v/>
      </c>
      <c r="R35" s="74" t="str">
        <f>IF(AND('Mapa final'!$Y$70="Media",'Mapa final'!$AA$70="Menor"),CONCATENATE("R10C",'Mapa final'!$O$70),"")</f>
        <v/>
      </c>
      <c r="S35" s="74" t="str">
        <f>IF(AND('Mapa final'!$Y$71="Media",'Mapa final'!$AA$71="Menor"),CONCATENATE("R10C",'Mapa final'!$O$71),"")</f>
        <v/>
      </c>
      <c r="T35" s="74" t="str">
        <f>IF(AND('Mapa final'!$Y$72="Media",'Mapa final'!$AA$72="Menor"),CONCATENATE("R10C",'Mapa final'!$O$72),"")</f>
        <v/>
      </c>
      <c r="U35" s="75" t="str">
        <f>IF(AND('Mapa final'!$Y$73="Media",'Mapa final'!$AA$73="Menor"),CONCATENATE("R10C",'Mapa final'!$O$73),"")</f>
        <v/>
      </c>
      <c r="V35" s="73" t="str">
        <f>IF(AND('Mapa final'!$Y$68="Media",'Mapa final'!$AA$68="Moderado"),CONCATENATE("R10C",'Mapa final'!$O$68),"")</f>
        <v/>
      </c>
      <c r="W35" s="74" t="str">
        <f>IF(AND('Mapa final'!$Y$69="Media",'Mapa final'!$AA$69="Moderado"),CONCATENATE("R10C",'Mapa final'!$O$69),"")</f>
        <v/>
      </c>
      <c r="X35" s="74" t="str">
        <f>IF(AND('Mapa final'!$Y$70="Media",'Mapa final'!$AA$70="Moderado"),CONCATENATE("R10C",'Mapa final'!$O$70),"")</f>
        <v/>
      </c>
      <c r="Y35" s="74" t="str">
        <f>IF(AND('Mapa final'!$Y$71="Media",'Mapa final'!$AA$71="Moderado"),CONCATENATE("R10C",'Mapa final'!$O$71),"")</f>
        <v/>
      </c>
      <c r="Z35" s="74" t="str">
        <f>IF(AND('Mapa final'!$Y$72="Media",'Mapa final'!$AA$72="Moderado"),CONCATENATE("R10C",'Mapa final'!$O$72),"")</f>
        <v/>
      </c>
      <c r="AA35" s="75" t="str">
        <f>IF(AND('Mapa final'!$Y$73="Media",'Mapa final'!$AA$73="Moderado"),CONCATENATE("R10C",'Mapa final'!$O$73),"")</f>
        <v/>
      </c>
      <c r="AB35" s="64" t="str">
        <f>IF(AND('Mapa final'!$Y$68="Media",'Mapa final'!$AA$68="Mayor"),CONCATENATE("R10C",'Mapa final'!$O$68),"")</f>
        <v/>
      </c>
      <c r="AC35" s="65" t="str">
        <f>IF(AND('Mapa final'!$Y$69="Media",'Mapa final'!$AA$69="Mayor"),CONCATENATE("R10C",'Mapa final'!$O$69),"")</f>
        <v/>
      </c>
      <c r="AD35" s="65" t="str">
        <f>IF(AND('Mapa final'!$Y$70="Media",'Mapa final'!$AA$70="Mayor"),CONCATENATE("R10C",'Mapa final'!$O$70),"")</f>
        <v/>
      </c>
      <c r="AE35" s="65" t="str">
        <f>IF(AND('Mapa final'!$Y$71="Media",'Mapa final'!$AA$71="Mayor"),CONCATENATE("R10C",'Mapa final'!$O$71),"")</f>
        <v/>
      </c>
      <c r="AF35" s="65" t="str">
        <f>IF(AND('Mapa final'!$Y$72="Media",'Mapa final'!$AA$72="Mayor"),CONCATENATE("R10C",'Mapa final'!$O$72),"")</f>
        <v/>
      </c>
      <c r="AG35" s="66" t="str">
        <f>IF(AND('Mapa final'!$Y$73="Media",'Mapa final'!$AA$73="Mayor"),CONCATENATE("R10C",'Mapa final'!$O$73),"")</f>
        <v/>
      </c>
      <c r="AH35" s="67" t="str">
        <f>IF(AND('Mapa final'!$Y$68="Media",'Mapa final'!$AA$68="Catastrófico"),CONCATENATE("R10C",'Mapa final'!$O$68),"")</f>
        <v/>
      </c>
      <c r="AI35" s="68" t="str">
        <f>IF(AND('Mapa final'!$Y$69="Media",'Mapa final'!$AA$69="Catastrófico"),CONCATENATE("R10C",'Mapa final'!$O$69),"")</f>
        <v/>
      </c>
      <c r="AJ35" s="68" t="str">
        <f>IF(AND('Mapa final'!$Y$70="Media",'Mapa final'!$AA$70="Catastrófico"),CONCATENATE("R10C",'Mapa final'!$O$70),"")</f>
        <v/>
      </c>
      <c r="AK35" s="68" t="str">
        <f>IF(AND('Mapa final'!$Y$71="Media",'Mapa final'!$AA$71="Catastrófico"),CONCATENATE("R10C",'Mapa final'!$O$71),"")</f>
        <v/>
      </c>
      <c r="AL35" s="68" t="str">
        <f>IF(AND('Mapa final'!$Y$72="Media",'Mapa final'!$AA$72="Catastrófico"),CONCATENATE("R10C",'Mapa final'!$O$72),"")</f>
        <v/>
      </c>
      <c r="AM35" s="69" t="str">
        <f>IF(AND('Mapa final'!$Y$73="Media",'Mapa final'!$AA$73="Catastrófico"),CONCATENATE("R10C",'Mapa final'!$O$73),"")</f>
        <v/>
      </c>
      <c r="AN35" s="89"/>
      <c r="AO35" s="439"/>
      <c r="AP35" s="440"/>
      <c r="AQ35" s="440"/>
      <c r="AR35" s="440"/>
      <c r="AS35" s="440"/>
      <c r="AT35" s="441"/>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row>
    <row r="36" spans="1:80" ht="15" customHeight="1" x14ac:dyDescent="0.35">
      <c r="A36" s="89"/>
      <c r="B36" s="354"/>
      <c r="C36" s="354"/>
      <c r="D36" s="355"/>
      <c r="E36" s="392" t="s">
        <v>114</v>
      </c>
      <c r="F36" s="393"/>
      <c r="G36" s="393"/>
      <c r="H36" s="393"/>
      <c r="I36" s="393"/>
      <c r="J36" s="79" t="str">
        <f>IF(AND('Mapa final'!$Y$14="Baja",'Mapa final'!$AA$14="Leve"),CONCATENATE("R1C",'Mapa final'!$O$14),"")</f>
        <v/>
      </c>
      <c r="K36" s="80" t="str">
        <f>IF(AND('Mapa final'!$Y$15="Baja",'Mapa final'!$AA$15="Leve"),CONCATENATE("R1C",'Mapa final'!$O$15),"")</f>
        <v/>
      </c>
      <c r="L36" s="80" t="str">
        <f>IF(AND('Mapa final'!$Y$16="Baja",'Mapa final'!$AA$16="Leve"),CONCATENATE("R1C",'Mapa final'!$O$16),"")</f>
        <v/>
      </c>
      <c r="M36" s="80" t="str">
        <f>IF(AND('Mapa final'!$Y$17="Baja",'Mapa final'!$AA$17="Leve"),CONCATENATE("R1C",'Mapa final'!$O$17),"")</f>
        <v/>
      </c>
      <c r="N36" s="80" t="str">
        <f>IF(AND('Mapa final'!$Y$18="Baja",'Mapa final'!$AA$18="Leve"),CONCATENATE("R1C",'Mapa final'!$O$18),"")</f>
        <v/>
      </c>
      <c r="O36" s="81" t="str">
        <f>IF(AND('Mapa final'!$Y$19="Baja",'Mapa final'!$AA$19="Leve"),CONCATENATE("R1C",'Mapa final'!$O$19),"")</f>
        <v/>
      </c>
      <c r="P36" s="70" t="str">
        <f>IF(AND('Mapa final'!$Y$14="Baja",'Mapa final'!$AA$14="Menor"),CONCATENATE("R1C",'Mapa final'!$O$14),"")</f>
        <v/>
      </c>
      <c r="Q36" s="71" t="str">
        <f>IF(AND('Mapa final'!$Y$15="Baja",'Mapa final'!$AA$15="Menor"),CONCATENATE("R1C",'Mapa final'!$O$15),"")</f>
        <v/>
      </c>
      <c r="R36" s="71" t="str">
        <f>IF(AND('Mapa final'!$Y$16="Baja",'Mapa final'!$AA$16="Menor"),CONCATENATE("R1C",'Mapa final'!$O$16),"")</f>
        <v/>
      </c>
      <c r="S36" s="71" t="str">
        <f>IF(AND('Mapa final'!$Y$17="Baja",'Mapa final'!$AA$17="Menor"),CONCATENATE("R1C",'Mapa final'!$O$17),"")</f>
        <v/>
      </c>
      <c r="T36" s="71" t="str">
        <f>IF(AND('Mapa final'!$Y$18="Baja",'Mapa final'!$AA$18="Menor"),CONCATENATE("R1C",'Mapa final'!$O$18),"")</f>
        <v/>
      </c>
      <c r="U36" s="72" t="str">
        <f>IF(AND('Mapa final'!$Y$19="Baja",'Mapa final'!$AA$19="Menor"),CONCATENATE("R1C",'Mapa final'!$O$19),"")</f>
        <v/>
      </c>
      <c r="V36" s="70" t="str">
        <f>IF(AND('Mapa final'!$Y$14="Baja",'Mapa final'!$AA$14="Moderado"),CONCATENATE("R1C",'Mapa final'!$O$14),"")</f>
        <v/>
      </c>
      <c r="W36" s="71" t="str">
        <f>IF(AND('Mapa final'!$Y$15="Baja",'Mapa final'!$AA$15="Moderado"),CONCATENATE("R1C",'Mapa final'!$O$15),"")</f>
        <v/>
      </c>
      <c r="X36" s="71" t="str">
        <f>IF(AND('Mapa final'!$Y$16="Baja",'Mapa final'!$AA$16="Moderado"),CONCATENATE("R1C",'Mapa final'!$O$16),"")</f>
        <v/>
      </c>
      <c r="Y36" s="71" t="str">
        <f>IF(AND('Mapa final'!$Y$17="Baja",'Mapa final'!$AA$17="Moderado"),CONCATENATE("R1C",'Mapa final'!$O$17),"")</f>
        <v/>
      </c>
      <c r="Z36" s="71" t="str">
        <f>IF(AND('Mapa final'!$Y$18="Baja",'Mapa final'!$AA$18="Moderado"),CONCATENATE("R1C",'Mapa final'!$O$18),"")</f>
        <v/>
      </c>
      <c r="AA36" s="72" t="str">
        <f>IF(AND('Mapa final'!$Y$19="Baja",'Mapa final'!$AA$19="Moderado"),CONCATENATE("R1C",'Mapa final'!$O$19),"")</f>
        <v/>
      </c>
      <c r="AB36" s="51" t="str">
        <f>IF(AND('Mapa final'!$Y$14="Baja",'Mapa final'!$AA$14="Mayor"),CONCATENATE("R1C",'Mapa final'!$O$14),"")</f>
        <v/>
      </c>
      <c r="AC36" s="52" t="str">
        <f>IF(AND('Mapa final'!$Y$15="Baja",'Mapa final'!$AA$15="Mayor"),CONCATENATE("R1C",'Mapa final'!$O$15),"")</f>
        <v/>
      </c>
      <c r="AD36" s="52" t="str">
        <f>IF(AND('Mapa final'!$Y$16="Baja",'Mapa final'!$AA$16="Mayor"),CONCATENATE("R1C",'Mapa final'!$O$16),"")</f>
        <v/>
      </c>
      <c r="AE36" s="52" t="str">
        <f>IF(AND('Mapa final'!$Y$17="Baja",'Mapa final'!$AA$17="Mayor"),CONCATENATE("R1C",'Mapa final'!$O$17),"")</f>
        <v/>
      </c>
      <c r="AF36" s="52" t="str">
        <f>IF(AND('Mapa final'!$Y$18="Baja",'Mapa final'!$AA$18="Mayor"),CONCATENATE("R1C",'Mapa final'!$O$18),"")</f>
        <v/>
      </c>
      <c r="AG36" s="53" t="str">
        <f>IF(AND('Mapa final'!$Y$19="Baja",'Mapa final'!$AA$19="Mayor"),CONCATENATE("R1C",'Mapa final'!$O$19),"")</f>
        <v/>
      </c>
      <c r="AH36" s="54" t="str">
        <f>IF(AND('Mapa final'!$Y$14="Baja",'Mapa final'!$AA$14="Catastrófico"),CONCATENATE("R1C",'Mapa final'!$O$14),"")</f>
        <v/>
      </c>
      <c r="AI36" s="55" t="str">
        <f>IF(AND('Mapa final'!$Y$15="Baja",'Mapa final'!$AA$15="Catastrófico"),CONCATENATE("R1C",'Mapa final'!$O$15),"")</f>
        <v/>
      </c>
      <c r="AJ36" s="55" t="str">
        <f>IF(AND('Mapa final'!$Y$16="Baja",'Mapa final'!$AA$16="Catastrófico"),CONCATENATE("R1C",'Mapa final'!$O$16),"")</f>
        <v/>
      </c>
      <c r="AK36" s="55" t="str">
        <f>IF(AND('Mapa final'!$Y$17="Baja",'Mapa final'!$AA$17="Catastrófico"),CONCATENATE("R1C",'Mapa final'!$O$17),"")</f>
        <v/>
      </c>
      <c r="AL36" s="55" t="str">
        <f>IF(AND('Mapa final'!$Y$18="Baja",'Mapa final'!$AA$18="Catastrófico"),CONCATENATE("R1C",'Mapa final'!$O$18),"")</f>
        <v/>
      </c>
      <c r="AM36" s="56" t="str">
        <f>IF(AND('Mapa final'!$Y$19="Baja",'Mapa final'!$AA$19="Catastrófico"),CONCATENATE("R1C",'Mapa final'!$O$19),"")</f>
        <v/>
      </c>
      <c r="AN36" s="89"/>
      <c r="AO36" s="424" t="s">
        <v>82</v>
      </c>
      <c r="AP36" s="425"/>
      <c r="AQ36" s="425"/>
      <c r="AR36" s="425"/>
      <c r="AS36" s="425"/>
      <c r="AT36" s="426"/>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row>
    <row r="37" spans="1:80" ht="15" customHeight="1" x14ac:dyDescent="0.35">
      <c r="A37" s="89"/>
      <c r="B37" s="354"/>
      <c r="C37" s="354"/>
      <c r="D37" s="355"/>
      <c r="E37" s="411"/>
      <c r="F37" s="412"/>
      <c r="G37" s="412"/>
      <c r="H37" s="412"/>
      <c r="I37" s="412"/>
      <c r="J37" s="82" t="str">
        <f>IF(AND('Mapa final'!$Y$20="Baja",'Mapa final'!$AA$20="Leve"),CONCATENATE("R2C",'Mapa final'!$O$20),"")</f>
        <v/>
      </c>
      <c r="K37" s="83" t="str">
        <f>IF(AND('Mapa final'!$Y$21="Baja",'Mapa final'!$AA$21="Leve"),CONCATENATE("R2C",'Mapa final'!$O$21),"")</f>
        <v/>
      </c>
      <c r="L37" s="83" t="str">
        <f>IF(AND('Mapa final'!$Y$22="Baja",'Mapa final'!$AA$22="Leve"),CONCATENATE("R2C",'Mapa final'!$O$22),"")</f>
        <v/>
      </c>
      <c r="M37" s="83" t="str">
        <f>IF(AND('Mapa final'!$Y$23="Baja",'Mapa final'!$AA$23="Leve"),CONCATENATE("R2C",'Mapa final'!$O$23),"")</f>
        <v/>
      </c>
      <c r="N37" s="83" t="str">
        <f>IF(AND('Mapa final'!$Y$24="Baja",'Mapa final'!$AA$24="Leve"),CONCATENATE("R2C",'Mapa final'!$O$24),"")</f>
        <v/>
      </c>
      <c r="O37" s="84" t="str">
        <f>IF(AND('Mapa final'!$Y$25="Baja",'Mapa final'!$AA$25="Leve"),CONCATENATE("R2C",'Mapa final'!$O$25),"")</f>
        <v/>
      </c>
      <c r="P37" s="73" t="str">
        <f>IF(AND('Mapa final'!$Y$20="Baja",'Mapa final'!$AA$20="Menor"),CONCATENATE("R2C",'Mapa final'!$O$20),"")</f>
        <v/>
      </c>
      <c r="Q37" s="74" t="str">
        <f>IF(AND('Mapa final'!$Y$21="Baja",'Mapa final'!$AA$21="Menor"),CONCATENATE("R2C",'Mapa final'!$O$21),"")</f>
        <v/>
      </c>
      <c r="R37" s="74" t="str">
        <f>IF(AND('Mapa final'!$Y$22="Baja",'Mapa final'!$AA$22="Menor"),CONCATENATE("R2C",'Mapa final'!$O$22),"")</f>
        <v/>
      </c>
      <c r="S37" s="74" t="str">
        <f>IF(AND('Mapa final'!$Y$23="Baja",'Mapa final'!$AA$23="Menor"),CONCATENATE("R2C",'Mapa final'!$O$23),"")</f>
        <v/>
      </c>
      <c r="T37" s="74" t="str">
        <f>IF(AND('Mapa final'!$Y$24="Baja",'Mapa final'!$AA$24="Menor"),CONCATENATE("R2C",'Mapa final'!$O$24),"")</f>
        <v/>
      </c>
      <c r="U37" s="75" t="str">
        <f>IF(AND('Mapa final'!$Y$25="Baja",'Mapa final'!$AA$25="Menor"),CONCATENATE("R2C",'Mapa final'!$O$25),"")</f>
        <v/>
      </c>
      <c r="V37" s="73" t="str">
        <f>IF(AND('Mapa final'!$Y$20="Baja",'Mapa final'!$AA$20="Moderado"),CONCATENATE("R2C",'Mapa final'!$O$20),"")</f>
        <v/>
      </c>
      <c r="W37" s="74" t="str">
        <f>IF(AND('Mapa final'!$Y$21="Baja",'Mapa final'!$AA$21="Moderado"),CONCATENATE("R2C",'Mapa final'!$O$21),"")</f>
        <v/>
      </c>
      <c r="X37" s="74" t="str">
        <f>IF(AND('Mapa final'!$Y$22="Baja",'Mapa final'!$AA$22="Moderado"),CONCATENATE("R2C",'Mapa final'!$O$22),"")</f>
        <v/>
      </c>
      <c r="Y37" s="74" t="str">
        <f>IF(AND('Mapa final'!$Y$23="Baja",'Mapa final'!$AA$23="Moderado"),CONCATENATE("R2C",'Mapa final'!$O$23),"")</f>
        <v/>
      </c>
      <c r="Z37" s="74" t="str">
        <f>IF(AND('Mapa final'!$Y$24="Baja",'Mapa final'!$AA$24="Moderado"),CONCATENATE("R2C",'Mapa final'!$O$24),"")</f>
        <v/>
      </c>
      <c r="AA37" s="75" t="str">
        <f>IF(AND('Mapa final'!$Y$25="Baja",'Mapa final'!$AA$25="Moderado"),CONCATENATE("R2C",'Mapa final'!$O$25),"")</f>
        <v/>
      </c>
      <c r="AB37" s="57" t="str">
        <f>IF(AND('Mapa final'!$Y$20="Baja",'Mapa final'!$AA$20="Mayor"),CONCATENATE("R2C",'Mapa final'!$O$20),"")</f>
        <v/>
      </c>
      <c r="AC37" s="58" t="str">
        <f>IF(AND('Mapa final'!$Y$21="Baja",'Mapa final'!$AA$21="Mayor"),CONCATENATE("R2C",'Mapa final'!$O$21),"")</f>
        <v/>
      </c>
      <c r="AD37" s="58" t="str">
        <f>IF(AND('Mapa final'!$Y$22="Baja",'Mapa final'!$AA$22="Mayor"),CONCATENATE("R2C",'Mapa final'!$O$22),"")</f>
        <v/>
      </c>
      <c r="AE37" s="58" t="str">
        <f>IF(AND('Mapa final'!$Y$23="Baja",'Mapa final'!$AA$23="Mayor"),CONCATENATE("R2C",'Mapa final'!$O$23),"")</f>
        <v/>
      </c>
      <c r="AF37" s="58" t="str">
        <f>IF(AND('Mapa final'!$Y$24="Baja",'Mapa final'!$AA$24="Mayor"),CONCATENATE("R2C",'Mapa final'!$O$24),"")</f>
        <v/>
      </c>
      <c r="AG37" s="59" t="str">
        <f>IF(AND('Mapa final'!$Y$25="Baja",'Mapa final'!$AA$25="Mayor"),CONCATENATE("R2C",'Mapa final'!$O$25),"")</f>
        <v/>
      </c>
      <c r="AH37" s="60" t="str">
        <f>IF(AND('Mapa final'!$Y$20="Baja",'Mapa final'!$AA$20="Catastrófico"),CONCATENATE("R2C",'Mapa final'!$O$20),"")</f>
        <v/>
      </c>
      <c r="AI37" s="61" t="str">
        <f>IF(AND('Mapa final'!$Y$21="Baja",'Mapa final'!$AA$21="Catastrófico"),CONCATENATE("R2C",'Mapa final'!$O$21),"")</f>
        <v/>
      </c>
      <c r="AJ37" s="61" t="str">
        <f>IF(AND('Mapa final'!$Y$22="Baja",'Mapa final'!$AA$22="Catastrófico"),CONCATENATE("R2C",'Mapa final'!$O$22),"")</f>
        <v/>
      </c>
      <c r="AK37" s="61" t="str">
        <f>IF(AND('Mapa final'!$Y$23="Baja",'Mapa final'!$AA$23="Catastrófico"),CONCATENATE("R2C",'Mapa final'!$O$23),"")</f>
        <v/>
      </c>
      <c r="AL37" s="61" t="str">
        <f>IF(AND('Mapa final'!$Y$24="Baja",'Mapa final'!$AA$24="Catastrófico"),CONCATENATE("R2C",'Mapa final'!$O$24),"")</f>
        <v/>
      </c>
      <c r="AM37" s="62" t="str">
        <f>IF(AND('Mapa final'!$Y$25="Baja",'Mapa final'!$AA$25="Catastrófico"),CONCATENATE("R2C",'Mapa final'!$O$25),"")</f>
        <v/>
      </c>
      <c r="AN37" s="89"/>
      <c r="AO37" s="427"/>
      <c r="AP37" s="428"/>
      <c r="AQ37" s="428"/>
      <c r="AR37" s="428"/>
      <c r="AS37" s="428"/>
      <c r="AT37" s="42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row>
    <row r="38" spans="1:80" ht="15" customHeight="1" x14ac:dyDescent="0.35">
      <c r="A38" s="89"/>
      <c r="B38" s="354"/>
      <c r="C38" s="354"/>
      <c r="D38" s="355"/>
      <c r="E38" s="395"/>
      <c r="F38" s="396"/>
      <c r="G38" s="396"/>
      <c r="H38" s="396"/>
      <c r="I38" s="412"/>
      <c r="J38" s="82" t="str">
        <f>IF(AND('Mapa final'!$Y$26="Baja",'Mapa final'!$AA$26="Leve"),CONCATENATE("R3C",'Mapa final'!$O$26),"")</f>
        <v/>
      </c>
      <c r="K38" s="83" t="str">
        <f>IF(AND('Mapa final'!$Y$27="Baja",'Mapa final'!$AA$27="Leve"),CONCATENATE("R3C",'Mapa final'!$O$27),"")</f>
        <v/>
      </c>
      <c r="L38" s="83" t="str">
        <f>IF(AND('Mapa final'!$Y$28="Baja",'Mapa final'!$AA$28="Leve"),CONCATENATE("R3C",'Mapa final'!$O$28),"")</f>
        <v/>
      </c>
      <c r="M38" s="83" t="str">
        <f>IF(AND('Mapa final'!$Y$29="Baja",'Mapa final'!$AA$29="Leve"),CONCATENATE("R3C",'Mapa final'!$O$29),"")</f>
        <v/>
      </c>
      <c r="N38" s="83" t="str">
        <f>IF(AND('Mapa final'!$Y$30="Baja",'Mapa final'!$AA$30="Leve"),CONCATENATE("R3C",'Mapa final'!$O$30),"")</f>
        <v/>
      </c>
      <c r="O38" s="84" t="str">
        <f>IF(AND('Mapa final'!$Y$31="Baja",'Mapa final'!$AA$31="Leve"),CONCATENATE("R3C",'Mapa final'!$O$31),"")</f>
        <v/>
      </c>
      <c r="P38" s="73" t="str">
        <f>IF(AND('Mapa final'!$Y$26="Baja",'Mapa final'!$AA$26="Menor"),CONCATENATE("R3C",'Mapa final'!$O$26),"")</f>
        <v/>
      </c>
      <c r="Q38" s="74" t="str">
        <f>IF(AND('Mapa final'!$Y$27="Baja",'Mapa final'!$AA$27="Menor"),CONCATENATE("R3C",'Mapa final'!$O$27),"")</f>
        <v/>
      </c>
      <c r="R38" s="74" t="str">
        <f>IF(AND('Mapa final'!$Y$28="Baja",'Mapa final'!$AA$28="Menor"),CONCATENATE("R3C",'Mapa final'!$O$28),"")</f>
        <v/>
      </c>
      <c r="S38" s="74" t="str">
        <f>IF(AND('Mapa final'!$Y$29="Baja",'Mapa final'!$AA$29="Menor"),CONCATENATE("R3C",'Mapa final'!$O$29),"")</f>
        <v/>
      </c>
      <c r="T38" s="74" t="str">
        <f>IF(AND('Mapa final'!$Y$30="Baja",'Mapa final'!$AA$30="Menor"),CONCATENATE("R3C",'Mapa final'!$O$30),"")</f>
        <v/>
      </c>
      <c r="U38" s="75" t="str">
        <f>IF(AND('Mapa final'!$Y$31="Baja",'Mapa final'!$AA$31="Menor"),CONCATENATE("R3C",'Mapa final'!$O$31),"")</f>
        <v/>
      </c>
      <c r="V38" s="73" t="str">
        <f>IF(AND('Mapa final'!$Y$26="Baja",'Mapa final'!$AA$26="Moderado"),CONCATENATE("R3C",'Mapa final'!$O$26),"")</f>
        <v/>
      </c>
      <c r="W38" s="74" t="str">
        <f>IF(AND('Mapa final'!$Y$27="Baja",'Mapa final'!$AA$27="Moderado"),CONCATENATE("R3C",'Mapa final'!$O$27),"")</f>
        <v/>
      </c>
      <c r="X38" s="74" t="str">
        <f>IF(AND('Mapa final'!$Y$28="Baja",'Mapa final'!$AA$28="Moderado"),CONCATENATE("R3C",'Mapa final'!$O$28),"")</f>
        <v/>
      </c>
      <c r="Y38" s="74" t="str">
        <f>IF(AND('Mapa final'!$Y$29="Baja",'Mapa final'!$AA$29="Moderado"),CONCATENATE("R3C",'Mapa final'!$O$29),"")</f>
        <v/>
      </c>
      <c r="Z38" s="74" t="str">
        <f>IF(AND('Mapa final'!$Y$30="Baja",'Mapa final'!$AA$30="Moderado"),CONCATENATE("R3C",'Mapa final'!$O$30),"")</f>
        <v/>
      </c>
      <c r="AA38" s="75" t="str">
        <f>IF(AND('Mapa final'!$Y$31="Baja",'Mapa final'!$AA$31="Moderado"),CONCATENATE("R3C",'Mapa final'!$O$31),"")</f>
        <v/>
      </c>
      <c r="AB38" s="57" t="str">
        <f>IF(AND('Mapa final'!$Y$26="Baja",'Mapa final'!$AA$26="Mayor"),CONCATENATE("R3C",'Mapa final'!$O$26),"")</f>
        <v/>
      </c>
      <c r="AC38" s="58" t="str">
        <f>IF(AND('Mapa final'!$Y$27="Baja",'Mapa final'!$AA$27="Mayor"),CONCATENATE("R3C",'Mapa final'!$O$27),"")</f>
        <v/>
      </c>
      <c r="AD38" s="58" t="str">
        <f>IF(AND('Mapa final'!$Y$28="Baja",'Mapa final'!$AA$28="Mayor"),CONCATENATE("R3C",'Mapa final'!$O$28),"")</f>
        <v/>
      </c>
      <c r="AE38" s="58" t="str">
        <f>IF(AND('Mapa final'!$Y$29="Baja",'Mapa final'!$AA$29="Mayor"),CONCATENATE("R3C",'Mapa final'!$O$29),"")</f>
        <v/>
      </c>
      <c r="AF38" s="58" t="str">
        <f>IF(AND('Mapa final'!$Y$30="Baja",'Mapa final'!$AA$30="Mayor"),CONCATENATE("R3C",'Mapa final'!$O$30),"")</f>
        <v/>
      </c>
      <c r="AG38" s="59" t="str">
        <f>IF(AND('Mapa final'!$Y$31="Baja",'Mapa final'!$AA$31="Mayor"),CONCATENATE("R3C",'Mapa final'!$O$31),"")</f>
        <v/>
      </c>
      <c r="AH38" s="60" t="str">
        <f>IF(AND('Mapa final'!$Y$26="Baja",'Mapa final'!$AA$26="Catastrófico"),CONCATENATE("R3C",'Mapa final'!$O$26),"")</f>
        <v/>
      </c>
      <c r="AI38" s="61" t="str">
        <f>IF(AND('Mapa final'!$Y$27="Baja",'Mapa final'!$AA$27="Catastrófico"),CONCATENATE("R3C",'Mapa final'!$O$27),"")</f>
        <v/>
      </c>
      <c r="AJ38" s="61" t="str">
        <f>IF(AND('Mapa final'!$Y$28="Baja",'Mapa final'!$AA$28="Catastrófico"),CONCATENATE("R3C",'Mapa final'!$O$28),"")</f>
        <v/>
      </c>
      <c r="AK38" s="61" t="str">
        <f>IF(AND('Mapa final'!$Y$29="Baja",'Mapa final'!$AA$29="Catastrófico"),CONCATENATE("R3C",'Mapa final'!$O$29),"")</f>
        <v/>
      </c>
      <c r="AL38" s="61" t="str">
        <f>IF(AND('Mapa final'!$Y$30="Baja",'Mapa final'!$AA$30="Catastrófico"),CONCATENATE("R3C",'Mapa final'!$O$30),"")</f>
        <v/>
      </c>
      <c r="AM38" s="62" t="str">
        <f>IF(AND('Mapa final'!$Y$31="Baja",'Mapa final'!$AA$31="Catastrófico"),CONCATENATE("R3C",'Mapa final'!$O$31),"")</f>
        <v/>
      </c>
      <c r="AN38" s="89"/>
      <c r="AO38" s="427"/>
      <c r="AP38" s="428"/>
      <c r="AQ38" s="428"/>
      <c r="AR38" s="428"/>
      <c r="AS38" s="428"/>
      <c r="AT38" s="42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row>
    <row r="39" spans="1:80" ht="15" customHeight="1" x14ac:dyDescent="0.35">
      <c r="A39" s="89"/>
      <c r="B39" s="354"/>
      <c r="C39" s="354"/>
      <c r="D39" s="355"/>
      <c r="E39" s="395"/>
      <c r="F39" s="396"/>
      <c r="G39" s="396"/>
      <c r="H39" s="396"/>
      <c r="I39" s="412"/>
      <c r="J39" s="82" t="str">
        <f>IF(AND('Mapa final'!$Y$32="Baja",'Mapa final'!$AA$32="Leve"),CONCATENATE("R4C",'Mapa final'!$O$32),"")</f>
        <v/>
      </c>
      <c r="K39" s="83" t="str">
        <f>IF(AND('Mapa final'!$Y$33="Baja",'Mapa final'!$AA$33="Leve"),CONCATENATE("R4C",'Mapa final'!$O$33),"")</f>
        <v/>
      </c>
      <c r="L39" s="83" t="str">
        <f>IF(AND('Mapa final'!$Y$34="Baja",'Mapa final'!$AA$34="Leve"),CONCATENATE("R4C",'Mapa final'!$O$34),"")</f>
        <v/>
      </c>
      <c r="M39" s="83" t="str">
        <f>IF(AND('Mapa final'!$Y$35="Baja",'Mapa final'!$AA$35="Leve"),CONCATENATE("R4C",'Mapa final'!$O$35),"")</f>
        <v/>
      </c>
      <c r="N39" s="83" t="str">
        <f>IF(AND('Mapa final'!$Y$36="Baja",'Mapa final'!$AA$36="Leve"),CONCATENATE("R4C",'Mapa final'!$O$36),"")</f>
        <v/>
      </c>
      <c r="O39" s="84" t="str">
        <f>IF(AND('Mapa final'!$Y$37="Baja",'Mapa final'!$AA$37="Leve"),CONCATENATE("R4C",'Mapa final'!$O$37),"")</f>
        <v/>
      </c>
      <c r="P39" s="73" t="str">
        <f>IF(AND('Mapa final'!$Y$32="Baja",'Mapa final'!$AA$32="Menor"),CONCATENATE("R4C",'Mapa final'!$O$32),"")</f>
        <v/>
      </c>
      <c r="Q39" s="74" t="str">
        <f>IF(AND('Mapa final'!$Y$33="Baja",'Mapa final'!$AA$33="Menor"),CONCATENATE("R4C",'Mapa final'!$O$33),"")</f>
        <v/>
      </c>
      <c r="R39" s="74" t="str">
        <f>IF(AND('Mapa final'!$Y$34="Baja",'Mapa final'!$AA$34="Menor"),CONCATENATE("R4C",'Mapa final'!$O$34),"")</f>
        <v/>
      </c>
      <c r="S39" s="74" t="str">
        <f>IF(AND('Mapa final'!$Y$35="Baja",'Mapa final'!$AA$35="Menor"),CONCATENATE("R4C",'Mapa final'!$O$35),"")</f>
        <v/>
      </c>
      <c r="T39" s="74" t="str">
        <f>IF(AND('Mapa final'!$Y$36="Baja",'Mapa final'!$AA$36="Menor"),CONCATENATE("R4C",'Mapa final'!$O$36),"")</f>
        <v/>
      </c>
      <c r="U39" s="75" t="str">
        <f>IF(AND('Mapa final'!$Y$37="Baja",'Mapa final'!$AA$37="Menor"),CONCATENATE("R4C",'Mapa final'!$O$37),"")</f>
        <v/>
      </c>
      <c r="V39" s="73" t="str">
        <f>IF(AND('Mapa final'!$Y$32="Baja",'Mapa final'!$AA$32="Moderado"),CONCATENATE("R4C",'Mapa final'!$O$32),"")</f>
        <v/>
      </c>
      <c r="W39" s="74" t="str">
        <f>IF(AND('Mapa final'!$Y$33="Baja",'Mapa final'!$AA$33="Moderado"),CONCATENATE("R4C",'Mapa final'!$O$33),"")</f>
        <v/>
      </c>
      <c r="X39" s="74" t="str">
        <f>IF(AND('Mapa final'!$Y$34="Baja",'Mapa final'!$AA$34="Moderado"),CONCATENATE("R4C",'Mapa final'!$O$34),"")</f>
        <v/>
      </c>
      <c r="Y39" s="74" t="str">
        <f>IF(AND('Mapa final'!$Y$35="Baja",'Mapa final'!$AA$35="Moderado"),CONCATENATE("R4C",'Mapa final'!$O$35),"")</f>
        <v/>
      </c>
      <c r="Z39" s="74" t="str">
        <f>IF(AND('Mapa final'!$Y$36="Baja",'Mapa final'!$AA$36="Moderado"),CONCATENATE("R4C",'Mapa final'!$O$36),"")</f>
        <v/>
      </c>
      <c r="AA39" s="75" t="str">
        <f>IF(AND('Mapa final'!$Y$37="Baja",'Mapa final'!$AA$37="Moderado"),CONCATENATE("R4C",'Mapa final'!$O$37),"")</f>
        <v/>
      </c>
      <c r="AB39" s="57" t="str">
        <f>IF(AND('Mapa final'!$Y$32="Baja",'Mapa final'!$AA$32="Mayor"),CONCATENATE("R4C",'Mapa final'!$O$32),"")</f>
        <v/>
      </c>
      <c r="AC39" s="58" t="str">
        <f>IF(AND('Mapa final'!$Y$33="Baja",'Mapa final'!$AA$33="Mayor"),CONCATENATE("R4C",'Mapa final'!$O$33),"")</f>
        <v/>
      </c>
      <c r="AD39" s="58" t="str">
        <f>IF(AND('Mapa final'!$Y$34="Baja",'Mapa final'!$AA$34="Mayor"),CONCATENATE("R4C",'Mapa final'!$O$34),"")</f>
        <v/>
      </c>
      <c r="AE39" s="58" t="str">
        <f>IF(AND('Mapa final'!$Y$35="Baja",'Mapa final'!$AA$35="Mayor"),CONCATENATE("R4C",'Mapa final'!$O$35),"")</f>
        <v/>
      </c>
      <c r="AF39" s="58" t="str">
        <f>IF(AND('Mapa final'!$Y$36="Baja",'Mapa final'!$AA$36="Mayor"),CONCATENATE("R4C",'Mapa final'!$O$36),"")</f>
        <v/>
      </c>
      <c r="AG39" s="59" t="str">
        <f>IF(AND('Mapa final'!$Y$37="Baja",'Mapa final'!$AA$37="Mayor"),CONCATENATE("R4C",'Mapa final'!$O$37),"")</f>
        <v/>
      </c>
      <c r="AH39" s="60" t="str">
        <f>IF(AND('Mapa final'!$Y$32="Baja",'Mapa final'!$AA$32="Catastrófico"),CONCATENATE("R4C",'Mapa final'!$O$32),"")</f>
        <v/>
      </c>
      <c r="AI39" s="61" t="str">
        <f>IF(AND('Mapa final'!$Y$33="Baja",'Mapa final'!$AA$33="Catastrófico"),CONCATENATE("R4C",'Mapa final'!$O$33),"")</f>
        <v/>
      </c>
      <c r="AJ39" s="61" t="str">
        <f>IF(AND('Mapa final'!$Y$34="Baja",'Mapa final'!$AA$34="Catastrófico"),CONCATENATE("R4C",'Mapa final'!$O$34),"")</f>
        <v/>
      </c>
      <c r="AK39" s="61" t="str">
        <f>IF(AND('Mapa final'!$Y$35="Baja",'Mapa final'!$AA$35="Catastrófico"),CONCATENATE("R4C",'Mapa final'!$O$35),"")</f>
        <v/>
      </c>
      <c r="AL39" s="61" t="str">
        <f>IF(AND('Mapa final'!$Y$36="Baja",'Mapa final'!$AA$36="Catastrófico"),CONCATENATE("R4C",'Mapa final'!$O$36),"")</f>
        <v/>
      </c>
      <c r="AM39" s="62" t="str">
        <f>IF(AND('Mapa final'!$Y$37="Baja",'Mapa final'!$AA$37="Catastrófico"),CONCATENATE("R4C",'Mapa final'!$O$37),"")</f>
        <v/>
      </c>
      <c r="AN39" s="89"/>
      <c r="AO39" s="427"/>
      <c r="AP39" s="428"/>
      <c r="AQ39" s="428"/>
      <c r="AR39" s="428"/>
      <c r="AS39" s="428"/>
      <c r="AT39" s="42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row>
    <row r="40" spans="1:80" ht="15" customHeight="1" x14ac:dyDescent="0.35">
      <c r="A40" s="89"/>
      <c r="B40" s="354"/>
      <c r="C40" s="354"/>
      <c r="D40" s="355"/>
      <c r="E40" s="395"/>
      <c r="F40" s="396"/>
      <c r="G40" s="396"/>
      <c r="H40" s="396"/>
      <c r="I40" s="412"/>
      <c r="J40" s="82" t="str">
        <f>IF(AND('Mapa final'!$Y$38="Baja",'Mapa final'!$AA$38="Leve"),CONCATENATE("R5C",'Mapa final'!$O$38),"")</f>
        <v/>
      </c>
      <c r="K40" s="83" t="str">
        <f>IF(AND('Mapa final'!$Y$39="Baja",'Mapa final'!$AA$39="Leve"),CONCATENATE("R5C",'Mapa final'!$O$39),"")</f>
        <v/>
      </c>
      <c r="L40" s="83" t="str">
        <f>IF(AND('Mapa final'!$Y$40="Baja",'Mapa final'!$AA$40="Leve"),CONCATENATE("R5C",'Mapa final'!$O$40),"")</f>
        <v/>
      </c>
      <c r="M40" s="83" t="str">
        <f>IF(AND('Mapa final'!$Y$41="Baja",'Mapa final'!$AA$41="Leve"),CONCATENATE("R5C",'Mapa final'!$O$41),"")</f>
        <v/>
      </c>
      <c r="N40" s="83" t="str">
        <f>IF(AND('Mapa final'!$Y$42="Baja",'Mapa final'!$AA$42="Leve"),CONCATENATE("R5C",'Mapa final'!$O$42),"")</f>
        <v/>
      </c>
      <c r="O40" s="84" t="str">
        <f>IF(AND('Mapa final'!$Y$43="Baja",'Mapa final'!$AA$43="Leve"),CONCATENATE("R5C",'Mapa final'!$O$43),"")</f>
        <v/>
      </c>
      <c r="P40" s="73" t="str">
        <f>IF(AND('Mapa final'!$Y$38="Baja",'Mapa final'!$AA$38="Menor"),CONCATENATE("R5C",'Mapa final'!$O$38),"")</f>
        <v/>
      </c>
      <c r="Q40" s="74" t="str">
        <f>IF(AND('Mapa final'!$Y$39="Baja",'Mapa final'!$AA$39="Menor"),CONCATENATE("R5C",'Mapa final'!$O$39),"")</f>
        <v/>
      </c>
      <c r="R40" s="74" t="str">
        <f>IF(AND('Mapa final'!$Y$40="Baja",'Mapa final'!$AA$40="Menor"),CONCATENATE("R5C",'Mapa final'!$O$40),"")</f>
        <v/>
      </c>
      <c r="S40" s="74" t="str">
        <f>IF(AND('Mapa final'!$Y$41="Baja",'Mapa final'!$AA$41="Menor"),CONCATENATE("R5C",'Mapa final'!$O$41),"")</f>
        <v/>
      </c>
      <c r="T40" s="74" t="str">
        <f>IF(AND('Mapa final'!$Y$42="Baja",'Mapa final'!$AA$42="Menor"),CONCATENATE("R5C",'Mapa final'!$O$42),"")</f>
        <v/>
      </c>
      <c r="U40" s="75" t="str">
        <f>IF(AND('Mapa final'!$Y$43="Baja",'Mapa final'!$AA$43="Menor"),CONCATENATE("R5C",'Mapa final'!$O$43),"")</f>
        <v/>
      </c>
      <c r="V40" s="73" t="str">
        <f>IF(AND('Mapa final'!$Y$38="Baja",'Mapa final'!$AA$38="Moderado"),CONCATENATE("R5C",'Mapa final'!$O$38),"")</f>
        <v/>
      </c>
      <c r="W40" s="74" t="str">
        <f>IF(AND('Mapa final'!$Y$39="Baja",'Mapa final'!$AA$39="Moderado"),CONCATENATE("R5C",'Mapa final'!$O$39),"")</f>
        <v/>
      </c>
      <c r="X40" s="74" t="str">
        <f>IF(AND('Mapa final'!$Y$40="Baja",'Mapa final'!$AA$40="Moderado"),CONCATENATE("R5C",'Mapa final'!$O$40),"")</f>
        <v/>
      </c>
      <c r="Y40" s="74" t="str">
        <f>IF(AND('Mapa final'!$Y$41="Baja",'Mapa final'!$AA$41="Moderado"),CONCATENATE("R5C",'Mapa final'!$O$41),"")</f>
        <v/>
      </c>
      <c r="Z40" s="74" t="str">
        <f>IF(AND('Mapa final'!$Y$42="Baja",'Mapa final'!$AA$42="Moderado"),CONCATENATE("R5C",'Mapa final'!$O$42),"")</f>
        <v/>
      </c>
      <c r="AA40" s="75" t="str">
        <f>IF(AND('Mapa final'!$Y$43="Baja",'Mapa final'!$AA$43="Moderado"),CONCATENATE("R5C",'Mapa final'!$O$43),"")</f>
        <v/>
      </c>
      <c r="AB40" s="57" t="str">
        <f>IF(AND('Mapa final'!$Y$38="Baja",'Mapa final'!$AA$38="Mayor"),CONCATENATE("R5C",'Mapa final'!$O$38),"")</f>
        <v/>
      </c>
      <c r="AC40" s="58" t="str">
        <f>IF(AND('Mapa final'!$Y$39="Baja",'Mapa final'!$AA$39="Mayor"),CONCATENATE("R5C",'Mapa final'!$O$39),"")</f>
        <v/>
      </c>
      <c r="AD40" s="63" t="str">
        <f>IF(AND('Mapa final'!$Y$40="Baja",'Mapa final'!$AA$40="Mayor"),CONCATENATE("R5C",'Mapa final'!$O$40),"")</f>
        <v/>
      </c>
      <c r="AE40" s="63" t="str">
        <f>IF(AND('Mapa final'!$Y$41="Baja",'Mapa final'!$AA$41="Mayor"),CONCATENATE("R5C",'Mapa final'!$O$41),"")</f>
        <v/>
      </c>
      <c r="AF40" s="63" t="str">
        <f>IF(AND('Mapa final'!$Y$42="Baja",'Mapa final'!$AA$42="Mayor"),CONCATENATE("R5C",'Mapa final'!$O$42),"")</f>
        <v/>
      </c>
      <c r="AG40" s="59" t="str">
        <f>IF(AND('Mapa final'!$Y$43="Baja",'Mapa final'!$AA$43="Mayor"),CONCATENATE("R5C",'Mapa final'!$O$43),"")</f>
        <v/>
      </c>
      <c r="AH40" s="60" t="str">
        <f>IF(AND('Mapa final'!$Y$38="Baja",'Mapa final'!$AA$38="Catastrófico"),CONCATENATE("R5C",'Mapa final'!$O$38),"")</f>
        <v/>
      </c>
      <c r="AI40" s="61" t="str">
        <f>IF(AND('Mapa final'!$Y$39="Baja",'Mapa final'!$AA$39="Catastrófico"),CONCATENATE("R5C",'Mapa final'!$O$39),"")</f>
        <v/>
      </c>
      <c r="AJ40" s="61" t="str">
        <f>IF(AND('Mapa final'!$Y$40="Baja",'Mapa final'!$AA$40="Catastrófico"),CONCATENATE("R5C",'Mapa final'!$O$40),"")</f>
        <v/>
      </c>
      <c r="AK40" s="61" t="str">
        <f>IF(AND('Mapa final'!$Y$41="Baja",'Mapa final'!$AA$41="Catastrófico"),CONCATENATE("R5C",'Mapa final'!$O$41),"")</f>
        <v/>
      </c>
      <c r="AL40" s="61" t="str">
        <f>IF(AND('Mapa final'!$Y$42="Baja",'Mapa final'!$AA$42="Catastrófico"),CONCATENATE("R5C",'Mapa final'!$O$42),"")</f>
        <v/>
      </c>
      <c r="AM40" s="62" t="str">
        <f>IF(AND('Mapa final'!$Y$43="Baja",'Mapa final'!$AA$43="Catastrófico"),CONCATENATE("R5C",'Mapa final'!$O$43),"")</f>
        <v/>
      </c>
      <c r="AN40" s="89"/>
      <c r="AO40" s="427"/>
      <c r="AP40" s="428"/>
      <c r="AQ40" s="428"/>
      <c r="AR40" s="428"/>
      <c r="AS40" s="428"/>
      <c r="AT40" s="42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row>
    <row r="41" spans="1:80" ht="15" customHeight="1" x14ac:dyDescent="0.35">
      <c r="A41" s="89"/>
      <c r="B41" s="354"/>
      <c r="C41" s="354"/>
      <c r="D41" s="355"/>
      <c r="E41" s="395"/>
      <c r="F41" s="396"/>
      <c r="G41" s="396"/>
      <c r="H41" s="396"/>
      <c r="I41" s="412"/>
      <c r="J41" s="82" t="str">
        <f>IF(AND('Mapa final'!$Y$44="Baja",'Mapa final'!$AA$44="Leve"),CONCATENATE("R6C",'Mapa final'!$O$44),"")</f>
        <v/>
      </c>
      <c r="K41" s="83" t="str">
        <f>IF(AND('Mapa final'!$Y$45="Baja",'Mapa final'!$AA$45="Leve"),CONCATENATE("R6C",'Mapa final'!$O$45),"")</f>
        <v/>
      </c>
      <c r="L41" s="83" t="str">
        <f>IF(AND('Mapa final'!$Y$46="Baja",'Mapa final'!$AA$46="Leve"),CONCATENATE("R6C",'Mapa final'!$O$46),"")</f>
        <v/>
      </c>
      <c r="M41" s="83" t="str">
        <f>IF(AND('Mapa final'!$Y$47="Baja",'Mapa final'!$AA$47="Leve"),CONCATENATE("R6C",'Mapa final'!$O$47),"")</f>
        <v/>
      </c>
      <c r="N41" s="83" t="str">
        <f>IF(AND('Mapa final'!$Y$48="Baja",'Mapa final'!$AA$48="Leve"),CONCATENATE("R6C",'Mapa final'!$O$48),"")</f>
        <v/>
      </c>
      <c r="O41" s="84" t="str">
        <f>IF(AND('Mapa final'!$Y$49="Baja",'Mapa final'!$AA$49="Leve"),CONCATENATE("R6C",'Mapa final'!$O$49),"")</f>
        <v/>
      </c>
      <c r="P41" s="73" t="str">
        <f>IF(AND('Mapa final'!$Y$44="Baja",'Mapa final'!$AA$44="Menor"),CONCATENATE("R6C",'Mapa final'!$O$44),"")</f>
        <v/>
      </c>
      <c r="Q41" s="74" t="str">
        <f>IF(AND('Mapa final'!$Y$45="Baja",'Mapa final'!$AA$45="Menor"),CONCATENATE("R6C",'Mapa final'!$O$45),"")</f>
        <v/>
      </c>
      <c r="R41" s="74" t="str">
        <f>IF(AND('Mapa final'!$Y$46="Baja",'Mapa final'!$AA$46="Menor"),CONCATENATE("R6C",'Mapa final'!$O$46),"")</f>
        <v/>
      </c>
      <c r="S41" s="74" t="str">
        <f>IF(AND('Mapa final'!$Y$47="Baja",'Mapa final'!$AA$47="Menor"),CONCATENATE("R6C",'Mapa final'!$O$47),"")</f>
        <v/>
      </c>
      <c r="T41" s="74" t="str">
        <f>IF(AND('Mapa final'!$Y$48="Baja",'Mapa final'!$AA$48="Menor"),CONCATENATE("R6C",'Mapa final'!$O$48),"")</f>
        <v/>
      </c>
      <c r="U41" s="75" t="str">
        <f>IF(AND('Mapa final'!$Y$49="Baja",'Mapa final'!$AA$49="Menor"),CONCATENATE("R6C",'Mapa final'!$O$49),"")</f>
        <v/>
      </c>
      <c r="V41" s="73" t="str">
        <f>IF(AND('Mapa final'!$Y$44="Baja",'Mapa final'!$AA$44="Moderado"),CONCATENATE("R6C",'Mapa final'!$O$44),"")</f>
        <v/>
      </c>
      <c r="W41" s="74" t="str">
        <f>IF(AND('Mapa final'!$Y$45="Baja",'Mapa final'!$AA$45="Moderado"),CONCATENATE("R6C",'Mapa final'!$O$45),"")</f>
        <v/>
      </c>
      <c r="X41" s="74" t="str">
        <f>IF(AND('Mapa final'!$Y$46="Baja",'Mapa final'!$AA$46="Moderado"),CONCATENATE("R6C",'Mapa final'!$O$46),"")</f>
        <v/>
      </c>
      <c r="Y41" s="74" t="str">
        <f>IF(AND('Mapa final'!$Y$47="Baja",'Mapa final'!$AA$47="Moderado"),CONCATENATE("R6C",'Mapa final'!$O$47),"")</f>
        <v/>
      </c>
      <c r="Z41" s="74" t="str">
        <f>IF(AND('Mapa final'!$Y$48="Baja",'Mapa final'!$AA$48="Moderado"),CONCATENATE("R6C",'Mapa final'!$O$48),"")</f>
        <v/>
      </c>
      <c r="AA41" s="75" t="str">
        <f>IF(AND('Mapa final'!$Y$49="Baja",'Mapa final'!$AA$49="Moderado"),CONCATENATE("R6C",'Mapa final'!$O$49),"")</f>
        <v/>
      </c>
      <c r="AB41" s="57" t="str">
        <f>IF(AND('Mapa final'!$Y$44="Baja",'Mapa final'!$AA$44="Mayor"),CONCATENATE("R6C",'Mapa final'!$O$44),"")</f>
        <v/>
      </c>
      <c r="AC41" s="58" t="str">
        <f>IF(AND('Mapa final'!$Y$45="Baja",'Mapa final'!$AA$45="Mayor"),CONCATENATE("R6C",'Mapa final'!$O$45),"")</f>
        <v/>
      </c>
      <c r="AD41" s="63" t="str">
        <f>IF(AND('Mapa final'!$Y$46="Baja",'Mapa final'!$AA$46="Mayor"),CONCATENATE("R6C",'Mapa final'!$O$46),"")</f>
        <v/>
      </c>
      <c r="AE41" s="63" t="str">
        <f>IF(AND('Mapa final'!$Y$47="Baja",'Mapa final'!$AA$47="Mayor"),CONCATENATE("R6C",'Mapa final'!$O$47),"")</f>
        <v/>
      </c>
      <c r="AF41" s="63" t="str">
        <f>IF(AND('Mapa final'!$Y$48="Baja",'Mapa final'!$AA$48="Mayor"),CONCATENATE("R6C",'Mapa final'!$O$48),"")</f>
        <v/>
      </c>
      <c r="AG41" s="59" t="str">
        <f>IF(AND('Mapa final'!$Y$49="Baja",'Mapa final'!$AA$49="Mayor"),CONCATENATE("R6C",'Mapa final'!$O$49),"")</f>
        <v/>
      </c>
      <c r="AH41" s="60" t="str">
        <f>IF(AND('Mapa final'!$Y$44="Baja",'Mapa final'!$AA$44="Catastrófico"),CONCATENATE("R6C",'Mapa final'!$O$44),"")</f>
        <v/>
      </c>
      <c r="AI41" s="61" t="str">
        <f>IF(AND('Mapa final'!$Y$45="Baja",'Mapa final'!$AA$45="Catastrófico"),CONCATENATE("R6C",'Mapa final'!$O$45),"")</f>
        <v/>
      </c>
      <c r="AJ41" s="61" t="str">
        <f>IF(AND('Mapa final'!$Y$46="Baja",'Mapa final'!$AA$46="Catastrófico"),CONCATENATE("R6C",'Mapa final'!$O$46),"")</f>
        <v/>
      </c>
      <c r="AK41" s="61" t="str">
        <f>IF(AND('Mapa final'!$Y$47="Baja",'Mapa final'!$AA$47="Catastrófico"),CONCATENATE("R6C",'Mapa final'!$O$47),"")</f>
        <v/>
      </c>
      <c r="AL41" s="61" t="str">
        <f>IF(AND('Mapa final'!$Y$48="Baja",'Mapa final'!$AA$48="Catastrófico"),CONCATENATE("R6C",'Mapa final'!$O$48),"")</f>
        <v/>
      </c>
      <c r="AM41" s="62" t="str">
        <f>IF(AND('Mapa final'!$Y$49="Baja",'Mapa final'!$AA$49="Catastrófico"),CONCATENATE("R6C",'Mapa final'!$O$49),"")</f>
        <v/>
      </c>
      <c r="AN41" s="89"/>
      <c r="AO41" s="427"/>
      <c r="AP41" s="428"/>
      <c r="AQ41" s="428"/>
      <c r="AR41" s="428"/>
      <c r="AS41" s="428"/>
      <c r="AT41" s="42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row>
    <row r="42" spans="1:80" ht="15" customHeight="1" x14ac:dyDescent="0.35">
      <c r="A42" s="89"/>
      <c r="B42" s="354"/>
      <c r="C42" s="354"/>
      <c r="D42" s="355"/>
      <c r="E42" s="395"/>
      <c r="F42" s="396"/>
      <c r="G42" s="396"/>
      <c r="H42" s="396"/>
      <c r="I42" s="412"/>
      <c r="J42" s="82" t="str">
        <f>IF(AND('Mapa final'!$Y$50="Baja",'Mapa final'!$AA$50="Leve"),CONCATENATE("R7C",'Mapa final'!$O$50),"")</f>
        <v/>
      </c>
      <c r="K42" s="83" t="str">
        <f>IF(AND('Mapa final'!$Y$51="Baja",'Mapa final'!$AA$51="Leve"),CONCATENATE("R7C",'Mapa final'!$O$51),"")</f>
        <v/>
      </c>
      <c r="L42" s="83" t="str">
        <f>IF(AND('Mapa final'!$Y$52="Baja",'Mapa final'!$AA$52="Leve"),CONCATENATE("R7C",'Mapa final'!$O$52),"")</f>
        <v/>
      </c>
      <c r="M42" s="83" t="str">
        <f>IF(AND('Mapa final'!$Y$53="Baja",'Mapa final'!$AA$53="Leve"),CONCATENATE("R7C",'Mapa final'!$O$53),"")</f>
        <v/>
      </c>
      <c r="N42" s="83" t="str">
        <f>IF(AND('Mapa final'!$Y$54="Baja",'Mapa final'!$AA$54="Leve"),CONCATENATE("R7C",'Mapa final'!$O$54),"")</f>
        <v/>
      </c>
      <c r="O42" s="84" t="str">
        <f>IF(AND('Mapa final'!$Y$55="Baja",'Mapa final'!$AA$55="Leve"),CONCATENATE("R7C",'Mapa final'!$O$55),"")</f>
        <v/>
      </c>
      <c r="P42" s="73" t="str">
        <f>IF(AND('Mapa final'!$Y$50="Baja",'Mapa final'!$AA$50="Menor"),CONCATENATE("R7C",'Mapa final'!$O$50),"")</f>
        <v/>
      </c>
      <c r="Q42" s="74" t="str">
        <f>IF(AND('Mapa final'!$Y$51="Baja",'Mapa final'!$AA$51="Menor"),CONCATENATE("R7C",'Mapa final'!$O$51),"")</f>
        <v/>
      </c>
      <c r="R42" s="74" t="str">
        <f>IF(AND('Mapa final'!$Y$52="Baja",'Mapa final'!$AA$52="Menor"),CONCATENATE("R7C",'Mapa final'!$O$52),"")</f>
        <v/>
      </c>
      <c r="S42" s="74" t="str">
        <f>IF(AND('Mapa final'!$Y$53="Baja",'Mapa final'!$AA$53="Menor"),CONCATENATE("R7C",'Mapa final'!$O$53),"")</f>
        <v/>
      </c>
      <c r="T42" s="74" t="str">
        <f>IF(AND('Mapa final'!$Y$54="Baja",'Mapa final'!$AA$54="Menor"),CONCATENATE("R7C",'Mapa final'!$O$54),"")</f>
        <v/>
      </c>
      <c r="U42" s="75" t="str">
        <f>IF(AND('Mapa final'!$Y$55="Baja",'Mapa final'!$AA$55="Menor"),CONCATENATE("R7C",'Mapa final'!$O$55),"")</f>
        <v/>
      </c>
      <c r="V42" s="73" t="str">
        <f>IF(AND('Mapa final'!$Y$50="Baja",'Mapa final'!$AA$50="Moderado"),CONCATENATE("R7C",'Mapa final'!$O$50),"")</f>
        <v/>
      </c>
      <c r="W42" s="74" t="str">
        <f>IF(AND('Mapa final'!$Y$51="Baja",'Mapa final'!$AA$51="Moderado"),CONCATENATE("R7C",'Mapa final'!$O$51),"")</f>
        <v/>
      </c>
      <c r="X42" s="74" t="str">
        <f>IF(AND('Mapa final'!$Y$52="Baja",'Mapa final'!$AA$52="Moderado"),CONCATENATE("R7C",'Mapa final'!$O$52),"")</f>
        <v/>
      </c>
      <c r="Y42" s="74" t="str">
        <f>IF(AND('Mapa final'!$Y$53="Baja",'Mapa final'!$AA$53="Moderado"),CONCATENATE("R7C",'Mapa final'!$O$53),"")</f>
        <v/>
      </c>
      <c r="Z42" s="74" t="str">
        <f>IF(AND('Mapa final'!$Y$54="Baja",'Mapa final'!$AA$54="Moderado"),CONCATENATE("R7C",'Mapa final'!$O$54),"")</f>
        <v/>
      </c>
      <c r="AA42" s="75" t="str">
        <f>IF(AND('Mapa final'!$Y$55="Baja",'Mapa final'!$AA$55="Moderado"),CONCATENATE("R7C",'Mapa final'!$O$55),"")</f>
        <v/>
      </c>
      <c r="AB42" s="57" t="str">
        <f>IF(AND('Mapa final'!$Y$50="Baja",'Mapa final'!$AA$50="Mayor"),CONCATENATE("R7C",'Mapa final'!$O$50),"")</f>
        <v/>
      </c>
      <c r="AC42" s="58" t="str">
        <f>IF(AND('Mapa final'!$Y$51="Baja",'Mapa final'!$AA$51="Mayor"),CONCATENATE("R7C",'Mapa final'!$O$51),"")</f>
        <v/>
      </c>
      <c r="AD42" s="63" t="str">
        <f>IF(AND('Mapa final'!$Y$52="Baja",'Mapa final'!$AA$52="Mayor"),CONCATENATE("R7C",'Mapa final'!$O$52),"")</f>
        <v/>
      </c>
      <c r="AE42" s="63" t="str">
        <f>IF(AND('Mapa final'!$Y$53="Baja",'Mapa final'!$AA$53="Mayor"),CONCATENATE("R7C",'Mapa final'!$O$53),"")</f>
        <v/>
      </c>
      <c r="AF42" s="63" t="str">
        <f>IF(AND('Mapa final'!$Y$54="Baja",'Mapa final'!$AA$54="Mayor"),CONCATENATE("R7C",'Mapa final'!$O$54),"")</f>
        <v/>
      </c>
      <c r="AG42" s="59" t="str">
        <f>IF(AND('Mapa final'!$Y$55="Baja",'Mapa final'!$AA$55="Mayor"),CONCATENATE("R7C",'Mapa final'!$O$55),"")</f>
        <v/>
      </c>
      <c r="AH42" s="60" t="str">
        <f>IF(AND('Mapa final'!$Y$50="Baja",'Mapa final'!$AA$50="Catastrófico"),CONCATENATE("R7C",'Mapa final'!$O$50),"")</f>
        <v/>
      </c>
      <c r="AI42" s="61" t="str">
        <f>IF(AND('Mapa final'!$Y$51="Baja",'Mapa final'!$AA$51="Catastrófico"),CONCATENATE("R7C",'Mapa final'!$O$51),"")</f>
        <v/>
      </c>
      <c r="AJ42" s="61" t="str">
        <f>IF(AND('Mapa final'!$Y$52="Baja",'Mapa final'!$AA$52="Catastrófico"),CONCATENATE("R7C",'Mapa final'!$O$52),"")</f>
        <v/>
      </c>
      <c r="AK42" s="61" t="str">
        <f>IF(AND('Mapa final'!$Y$53="Baja",'Mapa final'!$AA$53="Catastrófico"),CONCATENATE("R7C",'Mapa final'!$O$53),"")</f>
        <v/>
      </c>
      <c r="AL42" s="61" t="str">
        <f>IF(AND('Mapa final'!$Y$54="Baja",'Mapa final'!$AA$54="Catastrófico"),CONCATENATE("R7C",'Mapa final'!$O$54),"")</f>
        <v/>
      </c>
      <c r="AM42" s="62" t="str">
        <f>IF(AND('Mapa final'!$Y$55="Baja",'Mapa final'!$AA$55="Catastrófico"),CONCATENATE("R7C",'Mapa final'!$O$55),"")</f>
        <v/>
      </c>
      <c r="AN42" s="89"/>
      <c r="AO42" s="427"/>
      <c r="AP42" s="428"/>
      <c r="AQ42" s="428"/>
      <c r="AR42" s="428"/>
      <c r="AS42" s="428"/>
      <c r="AT42" s="42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row>
    <row r="43" spans="1:80" ht="15" customHeight="1" x14ac:dyDescent="0.35">
      <c r="A43" s="89"/>
      <c r="B43" s="354"/>
      <c r="C43" s="354"/>
      <c r="D43" s="355"/>
      <c r="E43" s="395"/>
      <c r="F43" s="396"/>
      <c r="G43" s="396"/>
      <c r="H43" s="396"/>
      <c r="I43" s="412"/>
      <c r="J43" s="82" t="str">
        <f>IF(AND('Mapa final'!$Y$56="Baja",'Mapa final'!$AA$56="Leve"),CONCATENATE("R8C",'Mapa final'!$O$56),"")</f>
        <v/>
      </c>
      <c r="K43" s="83" t="str">
        <f>IF(AND('Mapa final'!$Y$57="Baja",'Mapa final'!$AA$57="Leve"),CONCATENATE("R8C",'Mapa final'!$O$57),"")</f>
        <v/>
      </c>
      <c r="L43" s="83" t="str">
        <f>IF(AND('Mapa final'!$Y$58="Baja",'Mapa final'!$AA$58="Leve"),CONCATENATE("R8C",'Mapa final'!$O$58),"")</f>
        <v/>
      </c>
      <c r="M43" s="83" t="str">
        <f>IF(AND('Mapa final'!$Y$59="Baja",'Mapa final'!$AA$59="Leve"),CONCATENATE("R8C",'Mapa final'!$O$59),"")</f>
        <v/>
      </c>
      <c r="N43" s="83" t="str">
        <f>IF(AND('Mapa final'!$Y$60="Baja",'Mapa final'!$AA$60="Leve"),CONCATENATE("R8C",'Mapa final'!$O$60),"")</f>
        <v/>
      </c>
      <c r="O43" s="84" t="str">
        <f>IF(AND('Mapa final'!$Y$61="Baja",'Mapa final'!$AA$61="Leve"),CONCATENATE("R8C",'Mapa final'!$O$61),"")</f>
        <v/>
      </c>
      <c r="P43" s="73" t="str">
        <f>IF(AND('Mapa final'!$Y$56="Baja",'Mapa final'!$AA$56="Menor"),CONCATENATE("R8C",'Mapa final'!$O$56),"")</f>
        <v/>
      </c>
      <c r="Q43" s="74" t="str">
        <f>IF(AND('Mapa final'!$Y$57="Baja",'Mapa final'!$AA$57="Menor"),CONCATENATE("R8C",'Mapa final'!$O$57),"")</f>
        <v/>
      </c>
      <c r="R43" s="74" t="str">
        <f>IF(AND('Mapa final'!$Y$58="Baja",'Mapa final'!$AA$58="Menor"),CONCATENATE("R8C",'Mapa final'!$O$58),"")</f>
        <v/>
      </c>
      <c r="S43" s="74" t="str">
        <f>IF(AND('Mapa final'!$Y$59="Baja",'Mapa final'!$AA$59="Menor"),CONCATENATE("R8C",'Mapa final'!$O$59),"")</f>
        <v/>
      </c>
      <c r="T43" s="74" t="str">
        <f>IF(AND('Mapa final'!$Y$60="Baja",'Mapa final'!$AA$60="Menor"),CONCATENATE("R8C",'Mapa final'!$O$60),"")</f>
        <v/>
      </c>
      <c r="U43" s="75" t="str">
        <f>IF(AND('Mapa final'!$Y$61="Baja",'Mapa final'!$AA$61="Menor"),CONCATENATE("R8C",'Mapa final'!$O$61),"")</f>
        <v/>
      </c>
      <c r="V43" s="73" t="str">
        <f>IF(AND('Mapa final'!$Y$56="Baja",'Mapa final'!$AA$56="Moderado"),CONCATENATE("R8C",'Mapa final'!$O$56),"")</f>
        <v/>
      </c>
      <c r="W43" s="74" t="str">
        <f>IF(AND('Mapa final'!$Y$57="Baja",'Mapa final'!$AA$57="Moderado"),CONCATENATE("R8C",'Mapa final'!$O$57),"")</f>
        <v/>
      </c>
      <c r="X43" s="74" t="str">
        <f>IF(AND('Mapa final'!$Y$58="Baja",'Mapa final'!$AA$58="Moderado"),CONCATENATE("R8C",'Mapa final'!$O$58),"")</f>
        <v/>
      </c>
      <c r="Y43" s="74" t="str">
        <f>IF(AND('Mapa final'!$Y$59="Baja",'Mapa final'!$AA$59="Moderado"),CONCATENATE("R8C",'Mapa final'!$O$59),"")</f>
        <v/>
      </c>
      <c r="Z43" s="74" t="str">
        <f>IF(AND('Mapa final'!$Y$60="Baja",'Mapa final'!$AA$60="Moderado"),CONCATENATE("R8C",'Mapa final'!$O$60),"")</f>
        <v/>
      </c>
      <c r="AA43" s="75" t="str">
        <f>IF(AND('Mapa final'!$Y$61="Baja",'Mapa final'!$AA$61="Moderado"),CONCATENATE("R8C",'Mapa final'!$O$61),"")</f>
        <v/>
      </c>
      <c r="AB43" s="57" t="str">
        <f>IF(AND('Mapa final'!$Y$56="Baja",'Mapa final'!$AA$56="Mayor"),CONCATENATE("R8C",'Mapa final'!$O$56),"")</f>
        <v/>
      </c>
      <c r="AC43" s="58" t="str">
        <f>IF(AND('Mapa final'!$Y$57="Baja",'Mapa final'!$AA$57="Mayor"),CONCATENATE("R8C",'Mapa final'!$O$57),"")</f>
        <v/>
      </c>
      <c r="AD43" s="63" t="str">
        <f>IF(AND('Mapa final'!$Y$58="Baja",'Mapa final'!$AA$58="Mayor"),CONCATENATE("R8C",'Mapa final'!$O$58),"")</f>
        <v/>
      </c>
      <c r="AE43" s="63" t="str">
        <f>IF(AND('Mapa final'!$Y$59="Baja",'Mapa final'!$AA$59="Mayor"),CONCATENATE("R8C",'Mapa final'!$O$59),"")</f>
        <v/>
      </c>
      <c r="AF43" s="63" t="str">
        <f>IF(AND('Mapa final'!$Y$60="Baja",'Mapa final'!$AA$60="Mayor"),CONCATENATE("R8C",'Mapa final'!$O$60),"")</f>
        <v/>
      </c>
      <c r="AG43" s="59" t="str">
        <f>IF(AND('Mapa final'!$Y$61="Baja",'Mapa final'!$AA$61="Mayor"),CONCATENATE("R8C",'Mapa final'!$O$61),"")</f>
        <v/>
      </c>
      <c r="AH43" s="60" t="str">
        <f>IF(AND('Mapa final'!$Y$56="Baja",'Mapa final'!$AA$56="Catastrófico"),CONCATENATE("R8C",'Mapa final'!$O$56),"")</f>
        <v/>
      </c>
      <c r="AI43" s="61" t="str">
        <f>IF(AND('Mapa final'!$Y$57="Baja",'Mapa final'!$AA$57="Catastrófico"),CONCATENATE("R8C",'Mapa final'!$O$57),"")</f>
        <v/>
      </c>
      <c r="AJ43" s="61" t="str">
        <f>IF(AND('Mapa final'!$Y$58="Baja",'Mapa final'!$AA$58="Catastrófico"),CONCATENATE("R8C",'Mapa final'!$O$58),"")</f>
        <v/>
      </c>
      <c r="AK43" s="61" t="str">
        <f>IF(AND('Mapa final'!$Y$59="Baja",'Mapa final'!$AA$59="Catastrófico"),CONCATENATE("R8C",'Mapa final'!$O$59),"")</f>
        <v/>
      </c>
      <c r="AL43" s="61" t="str">
        <f>IF(AND('Mapa final'!$Y$60="Baja",'Mapa final'!$AA$60="Catastrófico"),CONCATENATE("R8C",'Mapa final'!$O$60),"")</f>
        <v/>
      </c>
      <c r="AM43" s="62" t="str">
        <f>IF(AND('Mapa final'!$Y$61="Baja",'Mapa final'!$AA$61="Catastrófico"),CONCATENATE("R8C",'Mapa final'!$O$61),"")</f>
        <v/>
      </c>
      <c r="AN43" s="89"/>
      <c r="AO43" s="427"/>
      <c r="AP43" s="428"/>
      <c r="AQ43" s="428"/>
      <c r="AR43" s="428"/>
      <c r="AS43" s="428"/>
      <c r="AT43" s="42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row>
    <row r="44" spans="1:80" ht="15" customHeight="1" x14ac:dyDescent="0.35">
      <c r="A44" s="89"/>
      <c r="B44" s="354"/>
      <c r="C44" s="354"/>
      <c r="D44" s="355"/>
      <c r="E44" s="395"/>
      <c r="F44" s="396"/>
      <c r="G44" s="396"/>
      <c r="H44" s="396"/>
      <c r="I44" s="412"/>
      <c r="J44" s="82" t="str">
        <f>IF(AND('Mapa final'!$Y$62="Baja",'Mapa final'!$AA$62="Leve"),CONCATENATE("R9C",'Mapa final'!$O$62),"")</f>
        <v/>
      </c>
      <c r="K44" s="83" t="str">
        <f>IF(AND('Mapa final'!$Y$63="Baja",'Mapa final'!$AA$63="Leve"),CONCATENATE("R9C",'Mapa final'!$O$63),"")</f>
        <v/>
      </c>
      <c r="L44" s="83" t="str">
        <f>IF(AND('Mapa final'!$Y$64="Baja",'Mapa final'!$AA$64="Leve"),CONCATENATE("R9C",'Mapa final'!$O$64),"")</f>
        <v/>
      </c>
      <c r="M44" s="83" t="str">
        <f>IF(AND('Mapa final'!$Y$65="Baja",'Mapa final'!$AA$65="Leve"),CONCATENATE("R9C",'Mapa final'!$O$65),"")</f>
        <v/>
      </c>
      <c r="N44" s="83" t="str">
        <f>IF(AND('Mapa final'!$Y$66="Baja",'Mapa final'!$AA$66="Leve"),CONCATENATE("R9C",'Mapa final'!$O$66),"")</f>
        <v/>
      </c>
      <c r="O44" s="84" t="str">
        <f>IF(AND('Mapa final'!$Y$67="Baja",'Mapa final'!$AA$67="Leve"),CONCATENATE("R9C",'Mapa final'!$O$67),"")</f>
        <v/>
      </c>
      <c r="P44" s="73" t="str">
        <f>IF(AND('Mapa final'!$Y$62="Baja",'Mapa final'!$AA$62="Menor"),CONCATENATE("R9C",'Mapa final'!$O$62),"")</f>
        <v/>
      </c>
      <c r="Q44" s="74" t="str">
        <f>IF(AND('Mapa final'!$Y$63="Baja",'Mapa final'!$AA$63="Menor"),CONCATENATE("R9C",'Mapa final'!$O$63),"")</f>
        <v/>
      </c>
      <c r="R44" s="74" t="str">
        <f>IF(AND('Mapa final'!$Y$64="Baja",'Mapa final'!$AA$64="Menor"),CONCATENATE("R9C",'Mapa final'!$O$64),"")</f>
        <v/>
      </c>
      <c r="S44" s="74" t="str">
        <f>IF(AND('Mapa final'!$Y$65="Baja",'Mapa final'!$AA$65="Menor"),CONCATENATE("R9C",'Mapa final'!$O$65),"")</f>
        <v/>
      </c>
      <c r="T44" s="74" t="str">
        <f>IF(AND('Mapa final'!$Y$66="Baja",'Mapa final'!$AA$66="Menor"),CONCATENATE("R9C",'Mapa final'!$O$66),"")</f>
        <v/>
      </c>
      <c r="U44" s="75" t="str">
        <f>IF(AND('Mapa final'!$Y$67="Baja",'Mapa final'!$AA$67="Menor"),CONCATENATE("R9C",'Mapa final'!$O$67),"")</f>
        <v/>
      </c>
      <c r="V44" s="73" t="str">
        <f>IF(AND('Mapa final'!$Y$62="Baja",'Mapa final'!$AA$62="Moderado"),CONCATENATE("R9C",'Mapa final'!$O$62),"")</f>
        <v/>
      </c>
      <c r="W44" s="74" t="str">
        <f>IF(AND('Mapa final'!$Y$63="Baja",'Mapa final'!$AA$63="Moderado"),CONCATENATE("R9C",'Mapa final'!$O$63),"")</f>
        <v/>
      </c>
      <c r="X44" s="74" t="str">
        <f>IF(AND('Mapa final'!$Y$64="Baja",'Mapa final'!$AA$64="Moderado"),CONCATENATE("R9C",'Mapa final'!$O$64),"")</f>
        <v/>
      </c>
      <c r="Y44" s="74" t="str">
        <f>IF(AND('Mapa final'!$Y$65="Baja",'Mapa final'!$AA$65="Moderado"),CONCATENATE("R9C",'Mapa final'!$O$65),"")</f>
        <v/>
      </c>
      <c r="Z44" s="74" t="str">
        <f>IF(AND('Mapa final'!$Y$66="Baja",'Mapa final'!$AA$66="Moderado"),CONCATENATE("R9C",'Mapa final'!$O$66),"")</f>
        <v/>
      </c>
      <c r="AA44" s="75" t="str">
        <f>IF(AND('Mapa final'!$Y$67="Baja",'Mapa final'!$AA$67="Moderado"),CONCATENATE("R9C",'Mapa final'!$O$67),"")</f>
        <v/>
      </c>
      <c r="AB44" s="57" t="str">
        <f>IF(AND('Mapa final'!$Y$62="Baja",'Mapa final'!$AA$62="Mayor"),CONCATENATE("R9C",'Mapa final'!$O$62),"")</f>
        <v/>
      </c>
      <c r="AC44" s="58" t="str">
        <f>IF(AND('Mapa final'!$Y$63="Baja",'Mapa final'!$AA$63="Mayor"),CONCATENATE("R9C",'Mapa final'!$O$63),"")</f>
        <v/>
      </c>
      <c r="AD44" s="63" t="str">
        <f>IF(AND('Mapa final'!$Y$64="Baja",'Mapa final'!$AA$64="Mayor"),CONCATENATE("R9C",'Mapa final'!$O$64),"")</f>
        <v/>
      </c>
      <c r="AE44" s="63" t="str">
        <f>IF(AND('Mapa final'!$Y$65="Baja",'Mapa final'!$AA$65="Mayor"),CONCATENATE("R9C",'Mapa final'!$O$65),"")</f>
        <v/>
      </c>
      <c r="AF44" s="63" t="str">
        <f>IF(AND('Mapa final'!$Y$66="Baja",'Mapa final'!$AA$66="Mayor"),CONCATENATE("R9C",'Mapa final'!$O$66),"")</f>
        <v/>
      </c>
      <c r="AG44" s="59" t="str">
        <f>IF(AND('Mapa final'!$Y$67="Baja",'Mapa final'!$AA$67="Mayor"),CONCATENATE("R9C",'Mapa final'!$O$67),"")</f>
        <v/>
      </c>
      <c r="AH44" s="60" t="str">
        <f>IF(AND('Mapa final'!$Y$62="Baja",'Mapa final'!$AA$62="Catastrófico"),CONCATENATE("R9C",'Mapa final'!$O$62),"")</f>
        <v/>
      </c>
      <c r="AI44" s="61" t="str">
        <f>IF(AND('Mapa final'!$Y$63="Baja",'Mapa final'!$AA$63="Catastrófico"),CONCATENATE("R9C",'Mapa final'!$O$63),"")</f>
        <v/>
      </c>
      <c r="AJ44" s="61" t="str">
        <f>IF(AND('Mapa final'!$Y$64="Baja",'Mapa final'!$AA$64="Catastrófico"),CONCATENATE("R9C",'Mapa final'!$O$64),"")</f>
        <v/>
      </c>
      <c r="AK44" s="61" t="str">
        <f>IF(AND('Mapa final'!$Y$65="Baja",'Mapa final'!$AA$65="Catastrófico"),CONCATENATE("R9C",'Mapa final'!$O$65),"")</f>
        <v/>
      </c>
      <c r="AL44" s="61" t="str">
        <f>IF(AND('Mapa final'!$Y$66="Baja",'Mapa final'!$AA$66="Catastrófico"),CONCATENATE("R9C",'Mapa final'!$O$66),"")</f>
        <v/>
      </c>
      <c r="AM44" s="62" t="str">
        <f>IF(AND('Mapa final'!$Y$67="Baja",'Mapa final'!$AA$67="Catastrófico"),CONCATENATE("R9C",'Mapa final'!$O$67),"")</f>
        <v/>
      </c>
      <c r="AN44" s="89"/>
      <c r="AO44" s="427"/>
      <c r="AP44" s="428"/>
      <c r="AQ44" s="428"/>
      <c r="AR44" s="428"/>
      <c r="AS44" s="428"/>
      <c r="AT44" s="42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row>
    <row r="45" spans="1:80" ht="15.75" customHeight="1" thickBot="1" x14ac:dyDescent="0.4">
      <c r="A45" s="89"/>
      <c r="B45" s="354"/>
      <c r="C45" s="354"/>
      <c r="D45" s="355"/>
      <c r="E45" s="398"/>
      <c r="F45" s="399"/>
      <c r="G45" s="399"/>
      <c r="H45" s="399"/>
      <c r="I45" s="399"/>
      <c r="J45" s="85" t="str">
        <f>IF(AND('Mapa final'!$Y$68="Baja",'Mapa final'!$AA$68="Leve"),CONCATENATE("R10C",'Mapa final'!$O$68),"")</f>
        <v/>
      </c>
      <c r="K45" s="86" t="str">
        <f>IF(AND('Mapa final'!$Y$69="Baja",'Mapa final'!$AA$69="Leve"),CONCATENATE("R10C",'Mapa final'!$O$69),"")</f>
        <v/>
      </c>
      <c r="L45" s="86" t="str">
        <f>IF(AND('Mapa final'!$Y$70="Baja",'Mapa final'!$AA$70="Leve"),CONCATENATE("R10C",'Mapa final'!$O$70),"")</f>
        <v/>
      </c>
      <c r="M45" s="86" t="str">
        <f>IF(AND('Mapa final'!$Y$71="Baja",'Mapa final'!$AA$71="Leve"),CONCATENATE("R10C",'Mapa final'!$O$71),"")</f>
        <v/>
      </c>
      <c r="N45" s="86" t="str">
        <f>IF(AND('Mapa final'!$Y$72="Baja",'Mapa final'!$AA$72="Leve"),CONCATENATE("R10C",'Mapa final'!$O$72),"")</f>
        <v/>
      </c>
      <c r="O45" s="87" t="str">
        <f>IF(AND('Mapa final'!$Y$73="Baja",'Mapa final'!$AA$73="Leve"),CONCATENATE("R10C",'Mapa final'!$O$73),"")</f>
        <v/>
      </c>
      <c r="P45" s="73" t="str">
        <f>IF(AND('Mapa final'!$Y$68="Baja",'Mapa final'!$AA$68="Menor"),CONCATENATE("R10C",'Mapa final'!$O$68),"")</f>
        <v/>
      </c>
      <c r="Q45" s="74" t="str">
        <f>IF(AND('Mapa final'!$Y$69="Baja",'Mapa final'!$AA$69="Menor"),CONCATENATE("R10C",'Mapa final'!$O$69),"")</f>
        <v/>
      </c>
      <c r="R45" s="74" t="str">
        <f>IF(AND('Mapa final'!$Y$70="Baja",'Mapa final'!$AA$70="Menor"),CONCATENATE("R10C",'Mapa final'!$O$70),"")</f>
        <v/>
      </c>
      <c r="S45" s="74" t="str">
        <f>IF(AND('Mapa final'!$Y$71="Baja",'Mapa final'!$AA$71="Menor"),CONCATENATE("R10C",'Mapa final'!$O$71),"")</f>
        <v/>
      </c>
      <c r="T45" s="74" t="str">
        <f>IF(AND('Mapa final'!$Y$72="Baja",'Mapa final'!$AA$72="Menor"),CONCATENATE("R10C",'Mapa final'!$O$72),"")</f>
        <v/>
      </c>
      <c r="U45" s="75" t="str">
        <f>IF(AND('Mapa final'!$Y$73="Baja",'Mapa final'!$AA$73="Menor"),CONCATENATE("R10C",'Mapa final'!$O$73),"")</f>
        <v/>
      </c>
      <c r="V45" s="76" t="str">
        <f>IF(AND('Mapa final'!$Y$68="Baja",'Mapa final'!$AA$68="Moderado"),CONCATENATE("R10C",'Mapa final'!$O$68),"")</f>
        <v/>
      </c>
      <c r="W45" s="77" t="str">
        <f>IF(AND('Mapa final'!$Y$69="Baja",'Mapa final'!$AA$69="Moderado"),CONCATENATE("R10C",'Mapa final'!$O$69),"")</f>
        <v/>
      </c>
      <c r="X45" s="77" t="str">
        <f>IF(AND('Mapa final'!$Y$70="Baja",'Mapa final'!$AA$70="Moderado"),CONCATENATE("R10C",'Mapa final'!$O$70),"")</f>
        <v/>
      </c>
      <c r="Y45" s="77" t="str">
        <f>IF(AND('Mapa final'!$Y$71="Baja",'Mapa final'!$AA$71="Moderado"),CONCATENATE("R10C",'Mapa final'!$O$71),"")</f>
        <v/>
      </c>
      <c r="Z45" s="77" t="str">
        <f>IF(AND('Mapa final'!$Y$72="Baja",'Mapa final'!$AA$72="Moderado"),CONCATENATE("R10C",'Mapa final'!$O$72),"")</f>
        <v/>
      </c>
      <c r="AA45" s="78" t="str">
        <f>IF(AND('Mapa final'!$Y$73="Baja",'Mapa final'!$AA$73="Moderado"),CONCATENATE("R10C",'Mapa final'!$O$73),"")</f>
        <v/>
      </c>
      <c r="AB45" s="64" t="str">
        <f>IF(AND('Mapa final'!$Y$68="Baja",'Mapa final'!$AA$68="Mayor"),CONCATENATE("R10C",'Mapa final'!$O$68),"")</f>
        <v/>
      </c>
      <c r="AC45" s="65" t="str">
        <f>IF(AND('Mapa final'!$Y$69="Baja",'Mapa final'!$AA$69="Mayor"),CONCATENATE("R10C",'Mapa final'!$O$69),"")</f>
        <v/>
      </c>
      <c r="AD45" s="65" t="str">
        <f>IF(AND('Mapa final'!$Y$70="Baja",'Mapa final'!$AA$70="Mayor"),CONCATENATE("R10C",'Mapa final'!$O$70),"")</f>
        <v/>
      </c>
      <c r="AE45" s="65" t="str">
        <f>IF(AND('Mapa final'!$Y$71="Baja",'Mapa final'!$AA$71="Mayor"),CONCATENATE("R10C",'Mapa final'!$O$71),"")</f>
        <v/>
      </c>
      <c r="AF45" s="65" t="str">
        <f>IF(AND('Mapa final'!$Y$72="Baja",'Mapa final'!$AA$72="Mayor"),CONCATENATE("R10C",'Mapa final'!$O$72),"")</f>
        <v/>
      </c>
      <c r="AG45" s="66" t="str">
        <f>IF(AND('Mapa final'!$Y$73="Baja",'Mapa final'!$AA$73="Mayor"),CONCATENATE("R10C",'Mapa final'!$O$73),"")</f>
        <v/>
      </c>
      <c r="AH45" s="67" t="str">
        <f>IF(AND('Mapa final'!$Y$68="Baja",'Mapa final'!$AA$68="Catastrófico"),CONCATENATE("R10C",'Mapa final'!$O$68),"")</f>
        <v/>
      </c>
      <c r="AI45" s="68" t="str">
        <f>IF(AND('Mapa final'!$Y$69="Baja",'Mapa final'!$AA$69="Catastrófico"),CONCATENATE("R10C",'Mapa final'!$O$69),"")</f>
        <v/>
      </c>
      <c r="AJ45" s="68" t="str">
        <f>IF(AND('Mapa final'!$Y$70="Baja",'Mapa final'!$AA$70="Catastrófico"),CONCATENATE("R10C",'Mapa final'!$O$70),"")</f>
        <v/>
      </c>
      <c r="AK45" s="68" t="str">
        <f>IF(AND('Mapa final'!$Y$71="Baja",'Mapa final'!$AA$71="Catastrófico"),CONCATENATE("R10C",'Mapa final'!$O$71),"")</f>
        <v/>
      </c>
      <c r="AL45" s="68" t="str">
        <f>IF(AND('Mapa final'!$Y$72="Baja",'Mapa final'!$AA$72="Catastrófico"),CONCATENATE("R10C",'Mapa final'!$O$72),"")</f>
        <v/>
      </c>
      <c r="AM45" s="69" t="str">
        <f>IF(AND('Mapa final'!$Y$73="Baja",'Mapa final'!$AA$73="Catastrófico"),CONCATENATE("R10C",'Mapa final'!$O$73),"")</f>
        <v/>
      </c>
      <c r="AN45" s="89"/>
      <c r="AO45" s="430"/>
      <c r="AP45" s="431"/>
      <c r="AQ45" s="431"/>
      <c r="AR45" s="431"/>
      <c r="AS45" s="431"/>
      <c r="AT45" s="432"/>
    </row>
    <row r="46" spans="1:80" ht="46.5" customHeight="1" x14ac:dyDescent="0.55000000000000004">
      <c r="A46" s="89"/>
      <c r="B46" s="354"/>
      <c r="C46" s="354"/>
      <c r="D46" s="355"/>
      <c r="E46" s="392" t="s">
        <v>113</v>
      </c>
      <c r="F46" s="393"/>
      <c r="G46" s="393"/>
      <c r="H46" s="393"/>
      <c r="I46" s="394"/>
      <c r="J46" s="79" t="str">
        <f>IF(AND('Mapa final'!$Y$14="Muy Baja",'Mapa final'!$AA$14="Leve"),CONCATENATE("R1C",'Mapa final'!$O$14),"")</f>
        <v/>
      </c>
      <c r="K46" s="80" t="str">
        <f>IF(AND('Mapa final'!$Y$15="Muy Baja",'Mapa final'!$AA$15="Leve"),CONCATENATE("R1C",'Mapa final'!$O$15),"")</f>
        <v/>
      </c>
      <c r="L46" s="80" t="str">
        <f>IF(AND('Mapa final'!$Y$16="Muy Baja",'Mapa final'!$AA$16="Leve"),CONCATENATE("R1C",'Mapa final'!$O$16),"")</f>
        <v/>
      </c>
      <c r="M46" s="80" t="str">
        <f>IF(AND('Mapa final'!$Y$17="Muy Baja",'Mapa final'!$AA$17="Leve"),CONCATENATE("R1C",'Mapa final'!$O$17),"")</f>
        <v/>
      </c>
      <c r="N46" s="80" t="str">
        <f>IF(AND('Mapa final'!$Y$18="Muy Baja",'Mapa final'!$AA$18="Leve"),CONCATENATE("R1C",'Mapa final'!$O$18),"")</f>
        <v/>
      </c>
      <c r="O46" s="81" t="str">
        <f>IF(AND('Mapa final'!$Y$19="Muy Baja",'Mapa final'!$AA$19="Leve"),CONCATENATE("R1C",'Mapa final'!$O$19),"")</f>
        <v/>
      </c>
      <c r="P46" s="79" t="str">
        <f>IF(AND('Mapa final'!$Y$14="Muy Baja",'Mapa final'!$AA$14="Menor"),CONCATENATE("R1C",'Mapa final'!$O$14),"")</f>
        <v/>
      </c>
      <c r="Q46" s="80" t="str">
        <f>IF(AND('Mapa final'!$Y$15="Muy Baja",'Mapa final'!$AA$15="Menor"),CONCATENATE("R1C",'Mapa final'!$O$15),"")</f>
        <v/>
      </c>
      <c r="R46" s="80" t="str">
        <f>IF(AND('Mapa final'!$Y$16="Muy Baja",'Mapa final'!$AA$16="Menor"),CONCATENATE("R1C",'Mapa final'!$O$16),"")</f>
        <v/>
      </c>
      <c r="S46" s="80" t="str">
        <f>IF(AND('Mapa final'!$Y$17="Muy Baja",'Mapa final'!$AA$17="Menor"),CONCATENATE("R1C",'Mapa final'!$O$17),"")</f>
        <v/>
      </c>
      <c r="T46" s="80" t="str">
        <f>IF(AND('Mapa final'!$Y$18="Muy Baja",'Mapa final'!$AA$18="Menor"),CONCATENATE("R1C",'Mapa final'!$O$18),"")</f>
        <v/>
      </c>
      <c r="U46" s="81" t="str">
        <f>IF(AND('Mapa final'!$Y$19="Muy Baja",'Mapa final'!$AA$19="Menor"),CONCATENATE("R1C",'Mapa final'!$O$19),"")</f>
        <v/>
      </c>
      <c r="V46" s="70" t="str">
        <f>IF(AND('Mapa final'!$Y$14="Muy Baja",'Mapa final'!$AA$14="Moderado"),CONCATENATE("R1C",'Mapa final'!$O$14),"")</f>
        <v/>
      </c>
      <c r="W46" s="88" t="str">
        <f>IF(AND('Mapa final'!$Y$15="Muy Baja",'Mapa final'!$AA$15="Moderado"),CONCATENATE("R1C",'Mapa final'!$O$15),"")</f>
        <v/>
      </c>
      <c r="X46" s="71" t="str">
        <f>IF(AND('Mapa final'!$Y$16="Muy Baja",'Mapa final'!$AA$16="Moderado"),CONCATENATE("R1C",'Mapa final'!$O$16),"")</f>
        <v/>
      </c>
      <c r="Y46" s="71" t="str">
        <f>IF(AND('Mapa final'!$Y$17="Muy Baja",'Mapa final'!$AA$17="Moderado"),CONCATENATE("R1C",'Mapa final'!$O$17),"")</f>
        <v/>
      </c>
      <c r="Z46" s="71" t="str">
        <f>IF(AND('Mapa final'!$Y$18="Muy Baja",'Mapa final'!$AA$18="Moderado"),CONCATENATE("R1C",'Mapa final'!$O$18),"")</f>
        <v/>
      </c>
      <c r="AA46" s="72" t="str">
        <f>IF(AND('Mapa final'!$Y$19="Muy Baja",'Mapa final'!$AA$19="Moderado"),CONCATENATE("R1C",'Mapa final'!$O$19),"")</f>
        <v/>
      </c>
      <c r="AB46" s="51" t="str">
        <f>IF(AND('Mapa final'!$Y$14="Muy Baja",'Mapa final'!$AA$14="Mayor"),CONCATENATE("R1C",'Mapa final'!$O$14),"")</f>
        <v/>
      </c>
      <c r="AC46" s="52" t="str">
        <f>IF(AND('Mapa final'!$Y$15="Muy Baja",'Mapa final'!$AA$15="Mayor"),CONCATENATE("R1C",'Mapa final'!$O$15),"")</f>
        <v/>
      </c>
      <c r="AD46" s="52" t="str">
        <f>IF(AND('Mapa final'!$Y$16="Muy Baja",'Mapa final'!$AA$16="Mayor"),CONCATENATE("R1C",'Mapa final'!$O$16),"")</f>
        <v/>
      </c>
      <c r="AE46" s="52" t="str">
        <f>IF(AND('Mapa final'!$Y$17="Muy Baja",'Mapa final'!$AA$17="Mayor"),CONCATENATE("R1C",'Mapa final'!$O$17),"")</f>
        <v/>
      </c>
      <c r="AF46" s="52" t="str">
        <f>IF(AND('Mapa final'!$Y$18="Muy Baja",'Mapa final'!$AA$18="Mayor"),CONCATENATE("R1C",'Mapa final'!$O$18),"")</f>
        <v/>
      </c>
      <c r="AG46" s="53" t="str">
        <f>IF(AND('Mapa final'!$Y$19="Muy Baja",'Mapa final'!$AA$19="Mayor"),CONCATENATE("R1C",'Mapa final'!$O$19),"")</f>
        <v/>
      </c>
      <c r="AH46" s="54" t="str">
        <f>IF(AND('Mapa final'!$Y$14="Muy Baja",'Mapa final'!$AA$14="Catastrófico"),CONCATENATE("R1C",'Mapa final'!$O$14),"")</f>
        <v/>
      </c>
      <c r="AI46" s="55" t="str">
        <f>IF(AND('Mapa final'!$Y$15="Muy Baja",'Mapa final'!$AA$15="Catastrófico"),CONCATENATE("R1C",'Mapa final'!$O$15),"")</f>
        <v/>
      </c>
      <c r="AJ46" s="55" t="str">
        <f>IF(AND('Mapa final'!$Y$16="Muy Baja",'Mapa final'!$AA$16="Catastrófico"),CONCATENATE("R1C",'Mapa final'!$O$16),"")</f>
        <v/>
      </c>
      <c r="AK46" s="55" t="str">
        <f>IF(AND('Mapa final'!$Y$17="Muy Baja",'Mapa final'!$AA$17="Catastrófico"),CONCATENATE("R1C",'Mapa final'!$O$17),"")</f>
        <v/>
      </c>
      <c r="AL46" s="55" t="str">
        <f>IF(AND('Mapa final'!$Y$18="Muy Baja",'Mapa final'!$AA$18="Catastrófico"),CONCATENATE("R1C",'Mapa final'!$O$18),"")</f>
        <v/>
      </c>
      <c r="AM46" s="56" t="str">
        <f>IF(AND('Mapa final'!$Y$19="Muy Baja",'Mapa final'!$AA$19="Catastrófico"),CONCATENATE("R1C",'Mapa final'!$O$19),"")</f>
        <v/>
      </c>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row>
    <row r="47" spans="1:80" ht="46.5" customHeight="1" x14ac:dyDescent="0.35">
      <c r="A47" s="89"/>
      <c r="B47" s="354"/>
      <c r="C47" s="354"/>
      <c r="D47" s="355"/>
      <c r="E47" s="411"/>
      <c r="F47" s="412"/>
      <c r="G47" s="412"/>
      <c r="H47" s="412"/>
      <c r="I47" s="397"/>
      <c r="J47" s="82" t="str">
        <f>IF(AND('Mapa final'!$Y$20="Muy Baja",'Mapa final'!$AA$20="Leve"),CONCATENATE("R2C",'Mapa final'!$O$20),"")</f>
        <v/>
      </c>
      <c r="K47" s="83" t="str">
        <f>IF(AND('Mapa final'!$Y$21="Muy Baja",'Mapa final'!$AA$21="Leve"),CONCATENATE("R2C",'Mapa final'!$O$21),"")</f>
        <v/>
      </c>
      <c r="L47" s="83" t="str">
        <f>IF(AND('Mapa final'!$Y$22="Muy Baja",'Mapa final'!$AA$22="Leve"),CONCATENATE("R2C",'Mapa final'!$O$22),"")</f>
        <v/>
      </c>
      <c r="M47" s="83" t="str">
        <f>IF(AND('Mapa final'!$Y$23="Muy Baja",'Mapa final'!$AA$23="Leve"),CONCATENATE("R2C",'Mapa final'!$O$23),"")</f>
        <v/>
      </c>
      <c r="N47" s="83" t="str">
        <f>IF(AND('Mapa final'!$Y$24="Muy Baja",'Mapa final'!$AA$24="Leve"),CONCATENATE("R2C",'Mapa final'!$O$24),"")</f>
        <v/>
      </c>
      <c r="O47" s="84" t="str">
        <f>IF(AND('Mapa final'!$Y$25="Muy Baja",'Mapa final'!$AA$25="Leve"),CONCATENATE("R2C",'Mapa final'!$O$25),"")</f>
        <v/>
      </c>
      <c r="P47" s="82" t="str">
        <f>IF(AND('Mapa final'!$Y$20="Muy Baja",'Mapa final'!$AA$20="Menor"),CONCATENATE("R2C",'Mapa final'!$O$20),"")</f>
        <v/>
      </c>
      <c r="Q47" s="83" t="str">
        <f>IF(AND('Mapa final'!$Y$21="Muy Baja",'Mapa final'!$AA$21="Menor"),CONCATENATE("R2C",'Mapa final'!$O$21),"")</f>
        <v/>
      </c>
      <c r="R47" s="83" t="str">
        <f>IF(AND('Mapa final'!$Y$22="Muy Baja",'Mapa final'!$AA$22="Menor"),CONCATENATE("R2C",'Mapa final'!$O$22),"")</f>
        <v/>
      </c>
      <c r="S47" s="83" t="str">
        <f>IF(AND('Mapa final'!$Y$23="Muy Baja",'Mapa final'!$AA$23="Menor"),CONCATENATE("R2C",'Mapa final'!$O$23),"")</f>
        <v/>
      </c>
      <c r="T47" s="83" t="str">
        <f>IF(AND('Mapa final'!$Y$24="Muy Baja",'Mapa final'!$AA$24="Menor"),CONCATENATE("R2C",'Mapa final'!$O$24),"")</f>
        <v/>
      </c>
      <c r="U47" s="84" t="str">
        <f>IF(AND('Mapa final'!$Y$25="Muy Baja",'Mapa final'!$AA$25="Menor"),CONCATENATE("R2C",'Mapa final'!$O$25),"")</f>
        <v/>
      </c>
      <c r="V47" s="73" t="str">
        <f>IF(AND('Mapa final'!$Y$20="Muy Baja",'Mapa final'!$AA$20="Moderado"),CONCATENATE("R2C",'Mapa final'!$O$20),"")</f>
        <v/>
      </c>
      <c r="W47" s="74" t="str">
        <f>IF(AND('Mapa final'!$Y$21="Muy Baja",'Mapa final'!$AA$21="Moderado"),CONCATENATE("R2C",'Mapa final'!$O$21),"")</f>
        <v/>
      </c>
      <c r="X47" s="74" t="str">
        <f>IF(AND('Mapa final'!$Y$22="Muy Baja",'Mapa final'!$AA$22="Moderado"),CONCATENATE("R2C",'Mapa final'!$O$22),"")</f>
        <v/>
      </c>
      <c r="Y47" s="74" t="str">
        <f>IF(AND('Mapa final'!$Y$23="Muy Baja",'Mapa final'!$AA$23="Moderado"),CONCATENATE("R2C",'Mapa final'!$O$23),"")</f>
        <v/>
      </c>
      <c r="Z47" s="74" t="str">
        <f>IF(AND('Mapa final'!$Y$24="Muy Baja",'Mapa final'!$AA$24="Moderado"),CONCATENATE("R2C",'Mapa final'!$O$24),"")</f>
        <v/>
      </c>
      <c r="AA47" s="75" t="str">
        <f>IF(AND('Mapa final'!$Y$25="Muy Baja",'Mapa final'!$AA$25="Moderado"),CONCATENATE("R2C",'Mapa final'!$O$25),"")</f>
        <v/>
      </c>
      <c r="AB47" s="57" t="str">
        <f>IF(AND('Mapa final'!$Y$20="Muy Baja",'Mapa final'!$AA$20="Mayor"),CONCATENATE("R2C",'Mapa final'!$O$20),"")</f>
        <v/>
      </c>
      <c r="AC47" s="58" t="str">
        <f>IF(AND('Mapa final'!$Y$21="Muy Baja",'Mapa final'!$AA$21="Mayor"),CONCATENATE("R2C",'Mapa final'!$O$21),"")</f>
        <v/>
      </c>
      <c r="AD47" s="58" t="str">
        <f>IF(AND('Mapa final'!$Y$22="Muy Baja",'Mapa final'!$AA$22="Mayor"),CONCATENATE("R2C",'Mapa final'!$O$22),"")</f>
        <v/>
      </c>
      <c r="AE47" s="58" t="str">
        <f>IF(AND('Mapa final'!$Y$23="Muy Baja",'Mapa final'!$AA$23="Mayor"),CONCATENATE("R2C",'Mapa final'!$O$23),"")</f>
        <v/>
      </c>
      <c r="AF47" s="58" t="str">
        <f>IF(AND('Mapa final'!$Y$24="Muy Baja",'Mapa final'!$AA$24="Mayor"),CONCATENATE("R2C",'Mapa final'!$O$24),"")</f>
        <v/>
      </c>
      <c r="AG47" s="59" t="str">
        <f>IF(AND('Mapa final'!$Y$25="Muy Baja",'Mapa final'!$AA$25="Mayor"),CONCATENATE("R2C",'Mapa final'!$O$25),"")</f>
        <v/>
      </c>
      <c r="AH47" s="60" t="str">
        <f>IF(AND('Mapa final'!$Y$20="Muy Baja",'Mapa final'!$AA$20="Catastrófico"),CONCATENATE("R2C",'Mapa final'!$O$20),"")</f>
        <v/>
      </c>
      <c r="AI47" s="61" t="str">
        <f>IF(AND('Mapa final'!$Y$21="Muy Baja",'Mapa final'!$AA$21="Catastrófico"),CONCATENATE("R2C",'Mapa final'!$O$21),"")</f>
        <v/>
      </c>
      <c r="AJ47" s="61" t="str">
        <f>IF(AND('Mapa final'!$Y$22="Muy Baja",'Mapa final'!$AA$22="Catastrófico"),CONCATENATE("R2C",'Mapa final'!$O$22),"")</f>
        <v/>
      </c>
      <c r="AK47" s="61" t="str">
        <f>IF(AND('Mapa final'!$Y$23="Muy Baja",'Mapa final'!$AA$23="Catastrófico"),CONCATENATE("R2C",'Mapa final'!$O$23),"")</f>
        <v/>
      </c>
      <c r="AL47" s="61" t="str">
        <f>IF(AND('Mapa final'!$Y$24="Muy Baja",'Mapa final'!$AA$24="Catastrófico"),CONCATENATE("R2C",'Mapa final'!$O$24),"")</f>
        <v/>
      </c>
      <c r="AM47" s="62" t="str">
        <f>IF(AND('Mapa final'!$Y$25="Muy Baja",'Mapa final'!$AA$25="Catastrófico"),CONCATENATE("R2C",'Mapa final'!$O$25),"")</f>
        <v/>
      </c>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row>
    <row r="48" spans="1:80" ht="15" customHeight="1" x14ac:dyDescent="0.35">
      <c r="A48" s="89"/>
      <c r="B48" s="354"/>
      <c r="C48" s="354"/>
      <c r="D48" s="355"/>
      <c r="E48" s="411"/>
      <c r="F48" s="412"/>
      <c r="G48" s="412"/>
      <c r="H48" s="412"/>
      <c r="I48" s="397"/>
      <c r="J48" s="82" t="str">
        <f>IF(AND('Mapa final'!$Y$26="Muy Baja",'Mapa final'!$AA$26="Leve"),CONCATENATE("R3C",'Mapa final'!$O$26),"")</f>
        <v/>
      </c>
      <c r="K48" s="83" t="str">
        <f>IF(AND('Mapa final'!$Y$27="Muy Baja",'Mapa final'!$AA$27="Leve"),CONCATENATE("R3C",'Mapa final'!$O$27),"")</f>
        <v/>
      </c>
      <c r="L48" s="83" t="str">
        <f>IF(AND('Mapa final'!$Y$28="Muy Baja",'Mapa final'!$AA$28="Leve"),CONCATENATE("R3C",'Mapa final'!$O$28),"")</f>
        <v/>
      </c>
      <c r="M48" s="83" t="str">
        <f>IF(AND('Mapa final'!$Y$29="Muy Baja",'Mapa final'!$AA$29="Leve"),CONCATENATE("R3C",'Mapa final'!$O$29),"")</f>
        <v/>
      </c>
      <c r="N48" s="83" t="str">
        <f>IF(AND('Mapa final'!$Y$30="Muy Baja",'Mapa final'!$AA$30="Leve"),CONCATENATE("R3C",'Mapa final'!$O$30),"")</f>
        <v/>
      </c>
      <c r="O48" s="84" t="str">
        <f>IF(AND('Mapa final'!$Y$31="Muy Baja",'Mapa final'!$AA$31="Leve"),CONCATENATE("R3C",'Mapa final'!$O$31),"")</f>
        <v/>
      </c>
      <c r="P48" s="82" t="str">
        <f>IF(AND('Mapa final'!$Y$26="Muy Baja",'Mapa final'!$AA$26="Menor"),CONCATENATE("R3C",'Mapa final'!$O$26),"")</f>
        <v/>
      </c>
      <c r="Q48" s="83" t="str">
        <f>IF(AND('Mapa final'!$Y$27="Muy Baja",'Mapa final'!$AA$27="Menor"),CONCATENATE("R3C",'Mapa final'!$O$27),"")</f>
        <v/>
      </c>
      <c r="R48" s="83" t="str">
        <f>IF(AND('Mapa final'!$Y$28="Muy Baja",'Mapa final'!$AA$28="Menor"),CONCATENATE("R3C",'Mapa final'!$O$28),"")</f>
        <v/>
      </c>
      <c r="S48" s="83" t="str">
        <f>IF(AND('Mapa final'!$Y$29="Muy Baja",'Mapa final'!$AA$29="Menor"),CONCATENATE("R3C",'Mapa final'!$O$29),"")</f>
        <v/>
      </c>
      <c r="T48" s="83" t="str">
        <f>IF(AND('Mapa final'!$Y$30="Muy Baja",'Mapa final'!$AA$30="Menor"),CONCATENATE("R3C",'Mapa final'!$O$30),"")</f>
        <v/>
      </c>
      <c r="U48" s="84" t="str">
        <f>IF(AND('Mapa final'!$Y$31="Muy Baja",'Mapa final'!$AA$31="Menor"),CONCATENATE("R3C",'Mapa final'!$O$31),"")</f>
        <v/>
      </c>
      <c r="V48" s="73" t="str">
        <f>IF(AND('Mapa final'!$Y$26="Muy Baja",'Mapa final'!$AA$26="Moderado"),CONCATENATE("R3C",'Mapa final'!$O$26),"")</f>
        <v/>
      </c>
      <c r="W48" s="74" t="str">
        <f>IF(AND('Mapa final'!$Y$27="Muy Baja",'Mapa final'!$AA$27="Moderado"),CONCATENATE("R3C",'Mapa final'!$O$27),"")</f>
        <v/>
      </c>
      <c r="X48" s="74" t="str">
        <f>IF(AND('Mapa final'!$Y$28="Muy Baja",'Mapa final'!$AA$28="Moderado"),CONCATENATE("R3C",'Mapa final'!$O$28),"")</f>
        <v/>
      </c>
      <c r="Y48" s="74" t="str">
        <f>IF(AND('Mapa final'!$Y$29="Muy Baja",'Mapa final'!$AA$29="Moderado"),CONCATENATE("R3C",'Mapa final'!$O$29),"")</f>
        <v/>
      </c>
      <c r="Z48" s="74" t="str">
        <f>IF(AND('Mapa final'!$Y$30="Muy Baja",'Mapa final'!$AA$30="Moderado"),CONCATENATE("R3C",'Mapa final'!$O$30),"")</f>
        <v/>
      </c>
      <c r="AA48" s="75" t="str">
        <f>IF(AND('Mapa final'!$Y$31="Muy Baja",'Mapa final'!$AA$31="Moderado"),CONCATENATE("R3C",'Mapa final'!$O$31),"")</f>
        <v/>
      </c>
      <c r="AB48" s="57" t="str">
        <f>IF(AND('Mapa final'!$Y$26="Muy Baja",'Mapa final'!$AA$26="Mayor"),CONCATENATE("R3C",'Mapa final'!$O$26),"")</f>
        <v/>
      </c>
      <c r="AC48" s="58" t="str">
        <f>IF(AND('Mapa final'!$Y$27="Muy Baja",'Mapa final'!$AA$27="Mayor"),CONCATENATE("R3C",'Mapa final'!$O$27),"")</f>
        <v/>
      </c>
      <c r="AD48" s="58" t="str">
        <f>IF(AND('Mapa final'!$Y$28="Muy Baja",'Mapa final'!$AA$28="Mayor"),CONCATENATE("R3C",'Mapa final'!$O$28),"")</f>
        <v/>
      </c>
      <c r="AE48" s="58" t="str">
        <f>IF(AND('Mapa final'!$Y$29="Muy Baja",'Mapa final'!$AA$29="Mayor"),CONCATENATE("R3C",'Mapa final'!$O$29),"")</f>
        <v/>
      </c>
      <c r="AF48" s="58" t="str">
        <f>IF(AND('Mapa final'!$Y$30="Muy Baja",'Mapa final'!$AA$30="Mayor"),CONCATENATE("R3C",'Mapa final'!$O$30),"")</f>
        <v/>
      </c>
      <c r="AG48" s="59" t="str">
        <f>IF(AND('Mapa final'!$Y$31="Muy Baja",'Mapa final'!$AA$31="Mayor"),CONCATENATE("R3C",'Mapa final'!$O$31),"")</f>
        <v/>
      </c>
      <c r="AH48" s="60" t="str">
        <f>IF(AND('Mapa final'!$Y$26="Muy Baja",'Mapa final'!$AA$26="Catastrófico"),CONCATENATE("R3C",'Mapa final'!$O$26),"")</f>
        <v/>
      </c>
      <c r="AI48" s="61" t="str">
        <f>IF(AND('Mapa final'!$Y$27="Muy Baja",'Mapa final'!$AA$27="Catastrófico"),CONCATENATE("R3C",'Mapa final'!$O$27),"")</f>
        <v/>
      </c>
      <c r="AJ48" s="61" t="str">
        <f>IF(AND('Mapa final'!$Y$28="Muy Baja",'Mapa final'!$AA$28="Catastrófico"),CONCATENATE("R3C",'Mapa final'!$O$28),"")</f>
        <v/>
      </c>
      <c r="AK48" s="61" t="str">
        <f>IF(AND('Mapa final'!$Y$29="Muy Baja",'Mapa final'!$AA$29="Catastrófico"),CONCATENATE("R3C",'Mapa final'!$O$29),"")</f>
        <v/>
      </c>
      <c r="AL48" s="61" t="str">
        <f>IF(AND('Mapa final'!$Y$30="Muy Baja",'Mapa final'!$AA$30="Catastrófico"),CONCATENATE("R3C",'Mapa final'!$O$30),"")</f>
        <v/>
      </c>
      <c r="AM48" s="62" t="str">
        <f>IF(AND('Mapa final'!$Y$31="Muy Baja",'Mapa final'!$AA$31="Catastrófico"),CONCATENATE("R3C",'Mapa final'!$O$31),"")</f>
        <v/>
      </c>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row>
    <row r="49" spans="1:80" ht="15" customHeight="1" x14ac:dyDescent="0.35">
      <c r="A49" s="89"/>
      <c r="B49" s="354"/>
      <c r="C49" s="354"/>
      <c r="D49" s="355"/>
      <c r="E49" s="395"/>
      <c r="F49" s="396"/>
      <c r="G49" s="396"/>
      <c r="H49" s="396"/>
      <c r="I49" s="397"/>
      <c r="J49" s="82" t="str">
        <f>IF(AND('Mapa final'!$Y$32="Muy Baja",'Mapa final'!$AA$32="Leve"),CONCATENATE("R4C",'Mapa final'!$O$32),"")</f>
        <v/>
      </c>
      <c r="K49" s="83" t="str">
        <f>IF(AND('Mapa final'!$Y$33="Muy Baja",'Mapa final'!$AA$33="Leve"),CONCATENATE("R4C",'Mapa final'!$O$33),"")</f>
        <v/>
      </c>
      <c r="L49" s="83" t="str">
        <f>IF(AND('Mapa final'!$Y$34="Muy Baja",'Mapa final'!$AA$34="Leve"),CONCATENATE("R4C",'Mapa final'!$O$34),"")</f>
        <v/>
      </c>
      <c r="M49" s="83" t="str">
        <f>IF(AND('Mapa final'!$Y$35="Muy Baja",'Mapa final'!$AA$35="Leve"),CONCATENATE("R4C",'Mapa final'!$O$35),"")</f>
        <v/>
      </c>
      <c r="N49" s="83" t="str">
        <f>IF(AND('Mapa final'!$Y$36="Muy Baja",'Mapa final'!$AA$36="Leve"),CONCATENATE("R4C",'Mapa final'!$O$36),"")</f>
        <v/>
      </c>
      <c r="O49" s="84" t="str">
        <f>IF(AND('Mapa final'!$Y$37="Muy Baja",'Mapa final'!$AA$37="Leve"),CONCATENATE("R4C",'Mapa final'!$O$37),"")</f>
        <v/>
      </c>
      <c r="P49" s="82" t="str">
        <f>IF(AND('Mapa final'!$Y$32="Muy Baja",'Mapa final'!$AA$32="Menor"),CONCATENATE("R4C",'Mapa final'!$O$32),"")</f>
        <v/>
      </c>
      <c r="Q49" s="83" t="str">
        <f>IF(AND('Mapa final'!$Y$33="Muy Baja",'Mapa final'!$AA$33="Menor"),CONCATENATE("R4C",'Mapa final'!$O$33),"")</f>
        <v/>
      </c>
      <c r="R49" s="83" t="str">
        <f>IF(AND('Mapa final'!$Y$34="Muy Baja",'Mapa final'!$AA$34="Menor"),CONCATENATE("R4C",'Mapa final'!$O$34),"")</f>
        <v/>
      </c>
      <c r="S49" s="83" t="str">
        <f>IF(AND('Mapa final'!$Y$35="Muy Baja",'Mapa final'!$AA$35="Menor"),CONCATENATE("R4C",'Mapa final'!$O$35),"")</f>
        <v/>
      </c>
      <c r="T49" s="83" t="str">
        <f>IF(AND('Mapa final'!$Y$36="Muy Baja",'Mapa final'!$AA$36="Menor"),CONCATENATE("R4C",'Mapa final'!$O$36),"")</f>
        <v/>
      </c>
      <c r="U49" s="84" t="str">
        <f>IF(AND('Mapa final'!$Y$37="Muy Baja",'Mapa final'!$AA$37="Menor"),CONCATENATE("R4C",'Mapa final'!$O$37),"")</f>
        <v/>
      </c>
      <c r="V49" s="73" t="str">
        <f>IF(AND('Mapa final'!$Y$32="Muy Baja",'Mapa final'!$AA$32="Moderado"),CONCATENATE("R4C",'Mapa final'!$O$32),"")</f>
        <v/>
      </c>
      <c r="W49" s="74" t="str">
        <f>IF(AND('Mapa final'!$Y$33="Muy Baja",'Mapa final'!$AA$33="Moderado"),CONCATENATE("R4C",'Mapa final'!$O$33),"")</f>
        <v/>
      </c>
      <c r="X49" s="74" t="str">
        <f>IF(AND('Mapa final'!$Y$34="Muy Baja",'Mapa final'!$AA$34="Moderado"),CONCATENATE("R4C",'Mapa final'!$O$34),"")</f>
        <v/>
      </c>
      <c r="Y49" s="74" t="str">
        <f>IF(AND('Mapa final'!$Y$35="Muy Baja",'Mapa final'!$AA$35="Moderado"),CONCATENATE("R4C",'Mapa final'!$O$35),"")</f>
        <v/>
      </c>
      <c r="Z49" s="74" t="str">
        <f>IF(AND('Mapa final'!$Y$36="Muy Baja",'Mapa final'!$AA$36="Moderado"),CONCATENATE("R4C",'Mapa final'!$O$36),"")</f>
        <v/>
      </c>
      <c r="AA49" s="75" t="str">
        <f>IF(AND('Mapa final'!$Y$37="Muy Baja",'Mapa final'!$AA$37="Moderado"),CONCATENATE("R4C",'Mapa final'!$O$37),"")</f>
        <v/>
      </c>
      <c r="AB49" s="57" t="str">
        <f>IF(AND('Mapa final'!$Y$32="Muy Baja",'Mapa final'!$AA$32="Mayor"),CONCATENATE("R4C",'Mapa final'!$O$32),"")</f>
        <v/>
      </c>
      <c r="AC49" s="58" t="str">
        <f>IF(AND('Mapa final'!$Y$33="Muy Baja",'Mapa final'!$AA$33="Mayor"),CONCATENATE("R4C",'Mapa final'!$O$33),"")</f>
        <v/>
      </c>
      <c r="AD49" s="58" t="str">
        <f>IF(AND('Mapa final'!$Y$34="Muy Baja",'Mapa final'!$AA$34="Mayor"),CONCATENATE("R4C",'Mapa final'!$O$34),"")</f>
        <v/>
      </c>
      <c r="AE49" s="58" t="str">
        <f>IF(AND('Mapa final'!$Y$35="Muy Baja",'Mapa final'!$AA$35="Mayor"),CONCATENATE("R4C",'Mapa final'!$O$35),"")</f>
        <v/>
      </c>
      <c r="AF49" s="58" t="str">
        <f>IF(AND('Mapa final'!$Y$36="Muy Baja",'Mapa final'!$AA$36="Mayor"),CONCATENATE("R4C",'Mapa final'!$O$36),"")</f>
        <v/>
      </c>
      <c r="AG49" s="59" t="str">
        <f>IF(AND('Mapa final'!$Y$37="Muy Baja",'Mapa final'!$AA$37="Mayor"),CONCATENATE("R4C",'Mapa final'!$O$37),"")</f>
        <v/>
      </c>
      <c r="AH49" s="60" t="str">
        <f>IF(AND('Mapa final'!$Y$32="Muy Baja",'Mapa final'!$AA$32="Catastrófico"),CONCATENATE("R4C",'Mapa final'!$O$32),"")</f>
        <v/>
      </c>
      <c r="AI49" s="61" t="str">
        <f>IF(AND('Mapa final'!$Y$33="Muy Baja",'Mapa final'!$AA$33="Catastrófico"),CONCATENATE("R4C",'Mapa final'!$O$33),"")</f>
        <v/>
      </c>
      <c r="AJ49" s="61" t="str">
        <f>IF(AND('Mapa final'!$Y$34="Muy Baja",'Mapa final'!$AA$34="Catastrófico"),CONCATENATE("R4C",'Mapa final'!$O$34),"")</f>
        <v/>
      </c>
      <c r="AK49" s="61" t="str">
        <f>IF(AND('Mapa final'!$Y$35="Muy Baja",'Mapa final'!$AA$35="Catastrófico"),CONCATENATE("R4C",'Mapa final'!$O$35),"")</f>
        <v/>
      </c>
      <c r="AL49" s="61" t="str">
        <f>IF(AND('Mapa final'!$Y$36="Muy Baja",'Mapa final'!$AA$36="Catastrófico"),CONCATENATE("R4C",'Mapa final'!$O$36),"")</f>
        <v/>
      </c>
      <c r="AM49" s="62" t="str">
        <f>IF(AND('Mapa final'!$Y$37="Muy Baja",'Mapa final'!$AA$37="Catastrófico"),CONCATENATE("R4C",'Mapa final'!$O$37),"")</f>
        <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row>
    <row r="50" spans="1:80" ht="15" customHeight="1" x14ac:dyDescent="0.35">
      <c r="A50" s="89"/>
      <c r="B50" s="354"/>
      <c r="C50" s="354"/>
      <c r="D50" s="355"/>
      <c r="E50" s="395"/>
      <c r="F50" s="396"/>
      <c r="G50" s="396"/>
      <c r="H50" s="396"/>
      <c r="I50" s="397"/>
      <c r="J50" s="82" t="str">
        <f>IF(AND('Mapa final'!$Y$38="Muy Baja",'Mapa final'!$AA$38="Leve"),CONCATENATE("R5C",'Mapa final'!$O$38),"")</f>
        <v/>
      </c>
      <c r="K50" s="83" t="str">
        <f>IF(AND('Mapa final'!$Y$39="Muy Baja",'Mapa final'!$AA$39="Leve"),CONCATENATE("R5C",'Mapa final'!$O$39),"")</f>
        <v/>
      </c>
      <c r="L50" s="83" t="str">
        <f>IF(AND('Mapa final'!$Y$40="Muy Baja",'Mapa final'!$AA$40="Leve"),CONCATENATE("R5C",'Mapa final'!$O$40),"")</f>
        <v/>
      </c>
      <c r="M50" s="83" t="str">
        <f>IF(AND('Mapa final'!$Y$41="Muy Baja",'Mapa final'!$AA$41="Leve"),CONCATENATE("R5C",'Mapa final'!$O$41),"")</f>
        <v/>
      </c>
      <c r="N50" s="83" t="str">
        <f>IF(AND('Mapa final'!$Y$42="Muy Baja",'Mapa final'!$AA$42="Leve"),CONCATENATE("R5C",'Mapa final'!$O$42),"")</f>
        <v/>
      </c>
      <c r="O50" s="84" t="str">
        <f>IF(AND('Mapa final'!$Y$43="Muy Baja",'Mapa final'!$AA$43="Leve"),CONCATENATE("R5C",'Mapa final'!$O$43),"")</f>
        <v/>
      </c>
      <c r="P50" s="82" t="str">
        <f>IF(AND('Mapa final'!$Y$38="Muy Baja",'Mapa final'!$AA$38="Menor"),CONCATENATE("R5C",'Mapa final'!$O$38),"")</f>
        <v/>
      </c>
      <c r="Q50" s="83" t="str">
        <f>IF(AND('Mapa final'!$Y$39="Muy Baja",'Mapa final'!$AA$39="Menor"),CONCATENATE("R5C",'Mapa final'!$O$39),"")</f>
        <v/>
      </c>
      <c r="R50" s="83" t="str">
        <f>IF(AND('Mapa final'!$Y$40="Muy Baja",'Mapa final'!$AA$40="Menor"),CONCATENATE("R5C",'Mapa final'!$O$40),"")</f>
        <v/>
      </c>
      <c r="S50" s="83" t="str">
        <f>IF(AND('Mapa final'!$Y$41="Muy Baja",'Mapa final'!$AA$41="Menor"),CONCATENATE("R5C",'Mapa final'!$O$41),"")</f>
        <v/>
      </c>
      <c r="T50" s="83" t="str">
        <f>IF(AND('Mapa final'!$Y$42="Muy Baja",'Mapa final'!$AA$42="Menor"),CONCATENATE("R5C",'Mapa final'!$O$42),"")</f>
        <v/>
      </c>
      <c r="U50" s="84" t="str">
        <f>IF(AND('Mapa final'!$Y$43="Muy Baja",'Mapa final'!$AA$43="Menor"),CONCATENATE("R5C",'Mapa final'!$O$43),"")</f>
        <v/>
      </c>
      <c r="V50" s="73" t="str">
        <f>IF(AND('Mapa final'!$Y$38="Muy Baja",'Mapa final'!$AA$38="Moderado"),CONCATENATE("R5C",'Mapa final'!$O$38),"")</f>
        <v/>
      </c>
      <c r="W50" s="74" t="str">
        <f>IF(AND('Mapa final'!$Y$39="Muy Baja",'Mapa final'!$AA$39="Moderado"),CONCATENATE("R5C",'Mapa final'!$O$39),"")</f>
        <v/>
      </c>
      <c r="X50" s="74" t="str">
        <f>IF(AND('Mapa final'!$Y$40="Muy Baja",'Mapa final'!$AA$40="Moderado"),CONCATENATE("R5C",'Mapa final'!$O$40),"")</f>
        <v/>
      </c>
      <c r="Y50" s="74" t="str">
        <f>IF(AND('Mapa final'!$Y$41="Muy Baja",'Mapa final'!$AA$41="Moderado"),CONCATENATE("R5C",'Mapa final'!$O$41),"")</f>
        <v/>
      </c>
      <c r="Z50" s="74" t="str">
        <f>IF(AND('Mapa final'!$Y$42="Muy Baja",'Mapa final'!$AA$42="Moderado"),CONCATENATE("R5C",'Mapa final'!$O$42),"")</f>
        <v/>
      </c>
      <c r="AA50" s="75" t="str">
        <f>IF(AND('Mapa final'!$Y$43="Muy Baja",'Mapa final'!$AA$43="Moderado"),CONCATENATE("R5C",'Mapa final'!$O$43),"")</f>
        <v/>
      </c>
      <c r="AB50" s="57" t="str">
        <f>IF(AND('Mapa final'!$Y$38="Muy Baja",'Mapa final'!$AA$38="Mayor"),CONCATENATE("R5C",'Mapa final'!$O$38),"")</f>
        <v/>
      </c>
      <c r="AC50" s="58" t="str">
        <f>IF(AND('Mapa final'!$Y$39="Muy Baja",'Mapa final'!$AA$39="Mayor"),CONCATENATE("R5C",'Mapa final'!$O$39),"")</f>
        <v/>
      </c>
      <c r="AD50" s="63" t="str">
        <f>IF(AND('Mapa final'!$Y$40="Muy Baja",'Mapa final'!$AA$40="Mayor"),CONCATENATE("R5C",'Mapa final'!$O$40),"")</f>
        <v/>
      </c>
      <c r="AE50" s="63" t="str">
        <f>IF(AND('Mapa final'!$Y$41="Muy Baja",'Mapa final'!$AA$41="Mayor"),CONCATENATE("R5C",'Mapa final'!$O$41),"")</f>
        <v/>
      </c>
      <c r="AF50" s="63" t="str">
        <f>IF(AND('Mapa final'!$Y$42="Muy Baja",'Mapa final'!$AA$42="Mayor"),CONCATENATE("R5C",'Mapa final'!$O$42),"")</f>
        <v/>
      </c>
      <c r="AG50" s="59" t="str">
        <f>IF(AND('Mapa final'!$Y$43="Muy Baja",'Mapa final'!$AA$43="Mayor"),CONCATENATE("R5C",'Mapa final'!$O$43),"")</f>
        <v/>
      </c>
      <c r="AH50" s="60" t="str">
        <f>IF(AND('Mapa final'!$Y$38="Muy Baja",'Mapa final'!$AA$38="Catastrófico"),CONCATENATE("R5C",'Mapa final'!$O$38),"")</f>
        <v/>
      </c>
      <c r="AI50" s="61" t="str">
        <f>IF(AND('Mapa final'!$Y$39="Muy Baja",'Mapa final'!$AA$39="Catastrófico"),CONCATENATE("R5C",'Mapa final'!$O$39),"")</f>
        <v/>
      </c>
      <c r="AJ50" s="61" t="str">
        <f>IF(AND('Mapa final'!$Y$40="Muy Baja",'Mapa final'!$AA$40="Catastrófico"),CONCATENATE("R5C",'Mapa final'!$O$40),"")</f>
        <v/>
      </c>
      <c r="AK50" s="61" t="str">
        <f>IF(AND('Mapa final'!$Y$41="Muy Baja",'Mapa final'!$AA$41="Catastrófico"),CONCATENATE("R5C",'Mapa final'!$O$41),"")</f>
        <v/>
      </c>
      <c r="AL50" s="61" t="str">
        <f>IF(AND('Mapa final'!$Y$42="Muy Baja",'Mapa final'!$AA$42="Catastrófico"),CONCATENATE("R5C",'Mapa final'!$O$42),"")</f>
        <v/>
      </c>
      <c r="AM50" s="62" t="str">
        <f>IF(AND('Mapa final'!$Y$43="Muy Baja",'Mapa final'!$AA$43="Catastrófico"),CONCATENATE("R5C",'Mapa final'!$O$43),"")</f>
        <v/>
      </c>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row>
    <row r="51" spans="1:80" ht="15" customHeight="1" x14ac:dyDescent="0.35">
      <c r="A51" s="89"/>
      <c r="B51" s="354"/>
      <c r="C51" s="354"/>
      <c r="D51" s="355"/>
      <c r="E51" s="395"/>
      <c r="F51" s="396"/>
      <c r="G51" s="396"/>
      <c r="H51" s="396"/>
      <c r="I51" s="397"/>
      <c r="J51" s="82" t="str">
        <f>IF(AND('Mapa final'!$Y$44="Muy Baja",'Mapa final'!$AA$44="Leve"),CONCATENATE("R6C",'Mapa final'!$O$44),"")</f>
        <v/>
      </c>
      <c r="K51" s="83" t="str">
        <f>IF(AND('Mapa final'!$Y$45="Muy Baja",'Mapa final'!$AA$45="Leve"),CONCATENATE("R6C",'Mapa final'!$O$45),"")</f>
        <v/>
      </c>
      <c r="L51" s="83" t="str">
        <f>IF(AND('Mapa final'!$Y$46="Muy Baja",'Mapa final'!$AA$46="Leve"),CONCATENATE("R6C",'Mapa final'!$O$46),"")</f>
        <v/>
      </c>
      <c r="M51" s="83" t="str">
        <f>IF(AND('Mapa final'!$Y$47="Muy Baja",'Mapa final'!$AA$47="Leve"),CONCATENATE("R6C",'Mapa final'!$O$47),"")</f>
        <v/>
      </c>
      <c r="N51" s="83" t="str">
        <f>IF(AND('Mapa final'!$Y$48="Muy Baja",'Mapa final'!$AA$48="Leve"),CONCATENATE("R6C",'Mapa final'!$O$48),"")</f>
        <v/>
      </c>
      <c r="O51" s="84" t="str">
        <f>IF(AND('Mapa final'!$Y$49="Muy Baja",'Mapa final'!$AA$49="Leve"),CONCATENATE("R6C",'Mapa final'!$O$49),"")</f>
        <v/>
      </c>
      <c r="P51" s="82" t="str">
        <f>IF(AND('Mapa final'!$Y$44="Muy Baja",'Mapa final'!$AA$44="Menor"),CONCATENATE("R6C",'Mapa final'!$O$44),"")</f>
        <v/>
      </c>
      <c r="Q51" s="83" t="str">
        <f>IF(AND('Mapa final'!$Y$45="Muy Baja",'Mapa final'!$AA$45="Menor"),CONCATENATE("R6C",'Mapa final'!$O$45),"")</f>
        <v/>
      </c>
      <c r="R51" s="83" t="str">
        <f>IF(AND('Mapa final'!$Y$46="Muy Baja",'Mapa final'!$AA$46="Menor"),CONCATENATE("R6C",'Mapa final'!$O$46),"")</f>
        <v/>
      </c>
      <c r="S51" s="83" t="str">
        <f>IF(AND('Mapa final'!$Y$47="Muy Baja",'Mapa final'!$AA$47="Menor"),CONCATENATE("R6C",'Mapa final'!$O$47),"")</f>
        <v/>
      </c>
      <c r="T51" s="83" t="str">
        <f>IF(AND('Mapa final'!$Y$48="Muy Baja",'Mapa final'!$AA$48="Menor"),CONCATENATE("R6C",'Mapa final'!$O$48),"")</f>
        <v/>
      </c>
      <c r="U51" s="84" t="str">
        <f>IF(AND('Mapa final'!$Y$49="Muy Baja",'Mapa final'!$AA$49="Menor"),CONCATENATE("R6C",'Mapa final'!$O$49),"")</f>
        <v/>
      </c>
      <c r="V51" s="73" t="str">
        <f>IF(AND('Mapa final'!$Y$44="Muy Baja",'Mapa final'!$AA$44="Moderado"),CONCATENATE("R6C",'Mapa final'!$O$44),"")</f>
        <v/>
      </c>
      <c r="W51" s="74" t="str">
        <f>IF(AND('Mapa final'!$Y$45="Muy Baja",'Mapa final'!$AA$45="Moderado"),CONCATENATE("R6C",'Mapa final'!$O$45),"")</f>
        <v/>
      </c>
      <c r="X51" s="74" t="str">
        <f>IF(AND('Mapa final'!$Y$46="Muy Baja",'Mapa final'!$AA$46="Moderado"),CONCATENATE("R6C",'Mapa final'!$O$46),"")</f>
        <v/>
      </c>
      <c r="Y51" s="74" t="str">
        <f>IF(AND('Mapa final'!$Y$47="Muy Baja",'Mapa final'!$AA$47="Moderado"),CONCATENATE("R6C",'Mapa final'!$O$47),"")</f>
        <v/>
      </c>
      <c r="Z51" s="74" t="str">
        <f>IF(AND('Mapa final'!$Y$48="Muy Baja",'Mapa final'!$AA$48="Moderado"),CONCATENATE("R6C",'Mapa final'!$O$48),"")</f>
        <v/>
      </c>
      <c r="AA51" s="75" t="str">
        <f>IF(AND('Mapa final'!$Y$49="Muy Baja",'Mapa final'!$AA$49="Moderado"),CONCATENATE("R6C",'Mapa final'!$O$49),"")</f>
        <v/>
      </c>
      <c r="AB51" s="57" t="str">
        <f>IF(AND('Mapa final'!$Y$44="Muy Baja",'Mapa final'!$AA$44="Mayor"),CONCATENATE("R6C",'Mapa final'!$O$44),"")</f>
        <v/>
      </c>
      <c r="AC51" s="58" t="str">
        <f>IF(AND('Mapa final'!$Y$45="Muy Baja",'Mapa final'!$AA$45="Mayor"),CONCATENATE("R6C",'Mapa final'!$O$45),"")</f>
        <v/>
      </c>
      <c r="AD51" s="63" t="str">
        <f>IF(AND('Mapa final'!$Y$46="Muy Baja",'Mapa final'!$AA$46="Mayor"),CONCATENATE("R6C",'Mapa final'!$O$46),"")</f>
        <v/>
      </c>
      <c r="AE51" s="63" t="str">
        <f>IF(AND('Mapa final'!$Y$47="Muy Baja",'Mapa final'!$AA$47="Mayor"),CONCATENATE("R6C",'Mapa final'!$O$47),"")</f>
        <v/>
      </c>
      <c r="AF51" s="63" t="str">
        <f>IF(AND('Mapa final'!$Y$48="Muy Baja",'Mapa final'!$AA$48="Mayor"),CONCATENATE("R6C",'Mapa final'!$O$48),"")</f>
        <v/>
      </c>
      <c r="AG51" s="59" t="str">
        <f>IF(AND('Mapa final'!$Y$49="Muy Baja",'Mapa final'!$AA$49="Mayor"),CONCATENATE("R6C",'Mapa final'!$O$49),"")</f>
        <v/>
      </c>
      <c r="AH51" s="60" t="str">
        <f>IF(AND('Mapa final'!$Y$44="Muy Baja",'Mapa final'!$AA$44="Catastrófico"),CONCATENATE("R6C",'Mapa final'!$O$44),"")</f>
        <v/>
      </c>
      <c r="AI51" s="61" t="str">
        <f>IF(AND('Mapa final'!$Y$45="Muy Baja",'Mapa final'!$AA$45="Catastrófico"),CONCATENATE("R6C",'Mapa final'!$O$45),"")</f>
        <v/>
      </c>
      <c r="AJ51" s="61" t="str">
        <f>IF(AND('Mapa final'!$Y$46="Muy Baja",'Mapa final'!$AA$46="Catastrófico"),CONCATENATE("R6C",'Mapa final'!$O$46),"")</f>
        <v/>
      </c>
      <c r="AK51" s="61" t="str">
        <f>IF(AND('Mapa final'!$Y$47="Muy Baja",'Mapa final'!$AA$47="Catastrófico"),CONCATENATE("R6C",'Mapa final'!$O$47),"")</f>
        <v/>
      </c>
      <c r="AL51" s="61" t="str">
        <f>IF(AND('Mapa final'!$Y$48="Muy Baja",'Mapa final'!$AA$48="Catastrófico"),CONCATENATE("R6C",'Mapa final'!$O$48),"")</f>
        <v/>
      </c>
      <c r="AM51" s="62" t="str">
        <f>IF(AND('Mapa final'!$Y$49="Muy Baja",'Mapa final'!$AA$49="Catastrófico"),CONCATENATE("R6C",'Mapa final'!$O$49),"")</f>
        <v/>
      </c>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row>
    <row r="52" spans="1:80" ht="15" customHeight="1" x14ac:dyDescent="0.35">
      <c r="A52" s="89"/>
      <c r="B52" s="354"/>
      <c r="C52" s="354"/>
      <c r="D52" s="355"/>
      <c r="E52" s="395"/>
      <c r="F52" s="396"/>
      <c r="G52" s="396"/>
      <c r="H52" s="396"/>
      <c r="I52" s="397"/>
      <c r="J52" s="82" t="str">
        <f>IF(AND('Mapa final'!$Y$50="Muy Baja",'Mapa final'!$AA$50="Leve"),CONCATENATE("R7C",'Mapa final'!$O$50),"")</f>
        <v/>
      </c>
      <c r="K52" s="83" t="str">
        <f>IF(AND('Mapa final'!$Y$51="Muy Baja",'Mapa final'!$AA$51="Leve"),CONCATENATE("R7C",'Mapa final'!$O$51),"")</f>
        <v/>
      </c>
      <c r="L52" s="83" t="str">
        <f>IF(AND('Mapa final'!$Y$52="Muy Baja",'Mapa final'!$AA$52="Leve"),CONCATENATE("R7C",'Mapa final'!$O$52),"")</f>
        <v/>
      </c>
      <c r="M52" s="83" t="str">
        <f>IF(AND('Mapa final'!$Y$53="Muy Baja",'Mapa final'!$AA$53="Leve"),CONCATENATE("R7C",'Mapa final'!$O$53),"")</f>
        <v/>
      </c>
      <c r="N52" s="83" t="str">
        <f>IF(AND('Mapa final'!$Y$54="Muy Baja",'Mapa final'!$AA$54="Leve"),CONCATENATE("R7C",'Mapa final'!$O$54),"")</f>
        <v/>
      </c>
      <c r="O52" s="84" t="str">
        <f>IF(AND('Mapa final'!$Y$55="Muy Baja",'Mapa final'!$AA$55="Leve"),CONCATENATE("R7C",'Mapa final'!$O$55),"")</f>
        <v/>
      </c>
      <c r="P52" s="82" t="str">
        <f>IF(AND('Mapa final'!$Y$50="Muy Baja",'Mapa final'!$AA$50="Menor"),CONCATENATE("R7C",'Mapa final'!$O$50),"")</f>
        <v/>
      </c>
      <c r="Q52" s="83" t="str">
        <f>IF(AND('Mapa final'!$Y$51="Muy Baja",'Mapa final'!$AA$51="Menor"),CONCATENATE("R7C",'Mapa final'!$O$51),"")</f>
        <v/>
      </c>
      <c r="R52" s="83" t="str">
        <f>IF(AND('Mapa final'!$Y$52="Muy Baja",'Mapa final'!$AA$52="Menor"),CONCATENATE("R7C",'Mapa final'!$O$52),"")</f>
        <v/>
      </c>
      <c r="S52" s="83" t="str">
        <f>IF(AND('Mapa final'!$Y$53="Muy Baja",'Mapa final'!$AA$53="Menor"),CONCATENATE("R7C",'Mapa final'!$O$53),"")</f>
        <v/>
      </c>
      <c r="T52" s="83" t="str">
        <f>IF(AND('Mapa final'!$Y$54="Muy Baja",'Mapa final'!$AA$54="Menor"),CONCATENATE("R7C",'Mapa final'!$O$54),"")</f>
        <v/>
      </c>
      <c r="U52" s="84" t="str">
        <f>IF(AND('Mapa final'!$Y$55="Muy Baja",'Mapa final'!$AA$55="Menor"),CONCATENATE("R7C",'Mapa final'!$O$55),"")</f>
        <v/>
      </c>
      <c r="V52" s="73" t="str">
        <f>IF(AND('Mapa final'!$Y$50="Muy Baja",'Mapa final'!$AA$50="Moderado"),CONCATENATE("R7C",'Mapa final'!$O$50),"")</f>
        <v/>
      </c>
      <c r="W52" s="74" t="str">
        <f>IF(AND('Mapa final'!$Y$51="Muy Baja",'Mapa final'!$AA$51="Moderado"),CONCATENATE("R7C",'Mapa final'!$O$51),"")</f>
        <v/>
      </c>
      <c r="X52" s="74" t="str">
        <f>IF(AND('Mapa final'!$Y$52="Muy Baja",'Mapa final'!$AA$52="Moderado"),CONCATENATE("R7C",'Mapa final'!$O$52),"")</f>
        <v/>
      </c>
      <c r="Y52" s="74" t="str">
        <f>IF(AND('Mapa final'!$Y$53="Muy Baja",'Mapa final'!$AA$53="Moderado"),CONCATENATE("R7C",'Mapa final'!$O$53),"")</f>
        <v/>
      </c>
      <c r="Z52" s="74" t="str">
        <f>IF(AND('Mapa final'!$Y$54="Muy Baja",'Mapa final'!$AA$54="Moderado"),CONCATENATE("R7C",'Mapa final'!$O$54),"")</f>
        <v/>
      </c>
      <c r="AA52" s="75" t="str">
        <f>IF(AND('Mapa final'!$Y$55="Muy Baja",'Mapa final'!$AA$55="Moderado"),CONCATENATE("R7C",'Mapa final'!$O$55),"")</f>
        <v/>
      </c>
      <c r="AB52" s="57" t="str">
        <f>IF(AND('Mapa final'!$Y$50="Muy Baja",'Mapa final'!$AA$50="Mayor"),CONCATENATE("R7C",'Mapa final'!$O$50),"")</f>
        <v/>
      </c>
      <c r="AC52" s="58" t="str">
        <f>IF(AND('Mapa final'!$Y$51="Muy Baja",'Mapa final'!$AA$51="Mayor"),CONCATENATE("R7C",'Mapa final'!$O$51),"")</f>
        <v/>
      </c>
      <c r="AD52" s="63" t="str">
        <f>IF(AND('Mapa final'!$Y$52="Muy Baja",'Mapa final'!$AA$52="Mayor"),CONCATENATE("R7C",'Mapa final'!$O$52),"")</f>
        <v/>
      </c>
      <c r="AE52" s="63" t="str">
        <f>IF(AND('Mapa final'!$Y$53="Muy Baja",'Mapa final'!$AA$53="Mayor"),CONCATENATE("R7C",'Mapa final'!$O$53),"")</f>
        <v/>
      </c>
      <c r="AF52" s="63" t="str">
        <f>IF(AND('Mapa final'!$Y$54="Muy Baja",'Mapa final'!$AA$54="Mayor"),CONCATENATE("R7C",'Mapa final'!$O$54),"")</f>
        <v/>
      </c>
      <c r="AG52" s="59" t="str">
        <f>IF(AND('Mapa final'!$Y$55="Muy Baja",'Mapa final'!$AA$55="Mayor"),CONCATENATE("R7C",'Mapa final'!$O$55),"")</f>
        <v/>
      </c>
      <c r="AH52" s="60" t="str">
        <f>IF(AND('Mapa final'!$Y$50="Muy Baja",'Mapa final'!$AA$50="Catastrófico"),CONCATENATE("R7C",'Mapa final'!$O$50),"")</f>
        <v/>
      </c>
      <c r="AI52" s="61" t="str">
        <f>IF(AND('Mapa final'!$Y$51="Muy Baja",'Mapa final'!$AA$51="Catastrófico"),CONCATENATE("R7C",'Mapa final'!$O$51),"")</f>
        <v/>
      </c>
      <c r="AJ52" s="61" t="str">
        <f>IF(AND('Mapa final'!$Y$52="Muy Baja",'Mapa final'!$AA$52="Catastrófico"),CONCATENATE("R7C",'Mapa final'!$O$52),"")</f>
        <v/>
      </c>
      <c r="AK52" s="61" t="str">
        <f>IF(AND('Mapa final'!$Y$53="Muy Baja",'Mapa final'!$AA$53="Catastrófico"),CONCATENATE("R7C",'Mapa final'!$O$53),"")</f>
        <v/>
      </c>
      <c r="AL52" s="61" t="str">
        <f>IF(AND('Mapa final'!$Y$54="Muy Baja",'Mapa final'!$AA$54="Catastrófico"),CONCATENATE("R7C",'Mapa final'!$O$54),"")</f>
        <v/>
      </c>
      <c r="AM52" s="62" t="str">
        <f>IF(AND('Mapa final'!$Y$55="Muy Baja",'Mapa final'!$AA$55="Catastrófico"),CONCATENATE("R7C",'Mapa final'!$O$55),"")</f>
        <v/>
      </c>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row>
    <row r="53" spans="1:80" ht="15" customHeight="1" x14ac:dyDescent="0.35">
      <c r="A53" s="89"/>
      <c r="B53" s="354"/>
      <c r="C53" s="354"/>
      <c r="D53" s="355"/>
      <c r="E53" s="395"/>
      <c r="F53" s="396"/>
      <c r="G53" s="396"/>
      <c r="H53" s="396"/>
      <c r="I53" s="397"/>
      <c r="J53" s="82" t="str">
        <f>IF(AND('Mapa final'!$Y$56="Muy Baja",'Mapa final'!$AA$56="Leve"),CONCATENATE("R8C",'Mapa final'!$O$56),"")</f>
        <v/>
      </c>
      <c r="K53" s="83" t="str">
        <f>IF(AND('Mapa final'!$Y$57="Muy Baja",'Mapa final'!$AA$57="Leve"),CONCATENATE("R8C",'Mapa final'!$O$57),"")</f>
        <v/>
      </c>
      <c r="L53" s="83" t="str">
        <f>IF(AND('Mapa final'!$Y$58="Muy Baja",'Mapa final'!$AA$58="Leve"),CONCATENATE("R8C",'Mapa final'!$O$58),"")</f>
        <v/>
      </c>
      <c r="M53" s="83" t="str">
        <f>IF(AND('Mapa final'!$Y$59="Muy Baja",'Mapa final'!$AA$59="Leve"),CONCATENATE("R8C",'Mapa final'!$O$59),"")</f>
        <v/>
      </c>
      <c r="N53" s="83" t="str">
        <f>IF(AND('Mapa final'!$Y$60="Muy Baja",'Mapa final'!$AA$60="Leve"),CONCATENATE("R8C",'Mapa final'!$O$60),"")</f>
        <v/>
      </c>
      <c r="O53" s="84" t="str">
        <f>IF(AND('Mapa final'!$Y$61="Muy Baja",'Mapa final'!$AA$61="Leve"),CONCATENATE("R8C",'Mapa final'!$O$61),"")</f>
        <v/>
      </c>
      <c r="P53" s="82" t="str">
        <f>IF(AND('Mapa final'!$Y$56="Muy Baja",'Mapa final'!$AA$56="Menor"),CONCATENATE("R8C",'Mapa final'!$O$56),"")</f>
        <v/>
      </c>
      <c r="Q53" s="83" t="str">
        <f>IF(AND('Mapa final'!$Y$57="Muy Baja",'Mapa final'!$AA$57="Menor"),CONCATENATE("R8C",'Mapa final'!$O$57),"")</f>
        <v/>
      </c>
      <c r="R53" s="83" t="str">
        <f>IF(AND('Mapa final'!$Y$58="Muy Baja",'Mapa final'!$AA$58="Menor"),CONCATENATE("R8C",'Mapa final'!$O$58),"")</f>
        <v/>
      </c>
      <c r="S53" s="83" t="str">
        <f>IF(AND('Mapa final'!$Y$59="Muy Baja",'Mapa final'!$AA$59="Menor"),CONCATENATE("R8C",'Mapa final'!$O$59),"")</f>
        <v/>
      </c>
      <c r="T53" s="83" t="str">
        <f>IF(AND('Mapa final'!$Y$60="Muy Baja",'Mapa final'!$AA$60="Menor"),CONCATENATE("R8C",'Mapa final'!$O$60),"")</f>
        <v/>
      </c>
      <c r="U53" s="84" t="str">
        <f>IF(AND('Mapa final'!$Y$61="Muy Baja",'Mapa final'!$AA$61="Menor"),CONCATENATE("R8C",'Mapa final'!$O$61),"")</f>
        <v/>
      </c>
      <c r="V53" s="73" t="str">
        <f>IF(AND('Mapa final'!$Y$56="Muy Baja",'Mapa final'!$AA$56="Moderado"),CONCATENATE("R8C",'Mapa final'!$O$56),"")</f>
        <v/>
      </c>
      <c r="W53" s="74" t="str">
        <f>IF(AND('Mapa final'!$Y$57="Muy Baja",'Mapa final'!$AA$57="Moderado"),CONCATENATE("R8C",'Mapa final'!$O$57),"")</f>
        <v/>
      </c>
      <c r="X53" s="74" t="str">
        <f>IF(AND('Mapa final'!$Y$58="Muy Baja",'Mapa final'!$AA$58="Moderado"),CONCATENATE("R8C",'Mapa final'!$O$58),"")</f>
        <v/>
      </c>
      <c r="Y53" s="74" t="str">
        <f>IF(AND('Mapa final'!$Y$59="Muy Baja",'Mapa final'!$AA$59="Moderado"),CONCATENATE("R8C",'Mapa final'!$O$59),"")</f>
        <v/>
      </c>
      <c r="Z53" s="74" t="str">
        <f>IF(AND('Mapa final'!$Y$60="Muy Baja",'Mapa final'!$AA$60="Moderado"),CONCATENATE("R8C",'Mapa final'!$O$60),"")</f>
        <v/>
      </c>
      <c r="AA53" s="75" t="str">
        <f>IF(AND('Mapa final'!$Y$61="Muy Baja",'Mapa final'!$AA$61="Moderado"),CONCATENATE("R8C",'Mapa final'!$O$61),"")</f>
        <v/>
      </c>
      <c r="AB53" s="57" t="str">
        <f>IF(AND('Mapa final'!$Y$56="Muy Baja",'Mapa final'!$AA$56="Mayor"),CONCATENATE("R8C",'Mapa final'!$O$56),"")</f>
        <v/>
      </c>
      <c r="AC53" s="58" t="str">
        <f>IF(AND('Mapa final'!$Y$57="Muy Baja",'Mapa final'!$AA$57="Mayor"),CONCATENATE("R8C",'Mapa final'!$O$57),"")</f>
        <v/>
      </c>
      <c r="AD53" s="63" t="str">
        <f>IF(AND('Mapa final'!$Y$58="Muy Baja",'Mapa final'!$AA$58="Mayor"),CONCATENATE("R8C",'Mapa final'!$O$58),"")</f>
        <v/>
      </c>
      <c r="AE53" s="63" t="str">
        <f>IF(AND('Mapa final'!$Y$59="Muy Baja",'Mapa final'!$AA$59="Mayor"),CONCATENATE("R8C",'Mapa final'!$O$59),"")</f>
        <v/>
      </c>
      <c r="AF53" s="63" t="str">
        <f>IF(AND('Mapa final'!$Y$60="Muy Baja",'Mapa final'!$AA$60="Mayor"),CONCATENATE("R8C",'Mapa final'!$O$60),"")</f>
        <v/>
      </c>
      <c r="AG53" s="59" t="str">
        <f>IF(AND('Mapa final'!$Y$61="Muy Baja",'Mapa final'!$AA$61="Mayor"),CONCATENATE("R8C",'Mapa final'!$O$61),"")</f>
        <v/>
      </c>
      <c r="AH53" s="60" t="str">
        <f>IF(AND('Mapa final'!$Y$56="Muy Baja",'Mapa final'!$AA$56="Catastrófico"),CONCATENATE("R8C",'Mapa final'!$O$56),"")</f>
        <v/>
      </c>
      <c r="AI53" s="61" t="str">
        <f>IF(AND('Mapa final'!$Y$57="Muy Baja",'Mapa final'!$AA$57="Catastrófico"),CONCATENATE("R8C",'Mapa final'!$O$57),"")</f>
        <v/>
      </c>
      <c r="AJ53" s="61" t="str">
        <f>IF(AND('Mapa final'!$Y$58="Muy Baja",'Mapa final'!$AA$58="Catastrófico"),CONCATENATE("R8C",'Mapa final'!$O$58),"")</f>
        <v/>
      </c>
      <c r="AK53" s="61" t="str">
        <f>IF(AND('Mapa final'!$Y$59="Muy Baja",'Mapa final'!$AA$59="Catastrófico"),CONCATENATE("R8C",'Mapa final'!$O$59),"")</f>
        <v/>
      </c>
      <c r="AL53" s="61" t="str">
        <f>IF(AND('Mapa final'!$Y$60="Muy Baja",'Mapa final'!$AA$60="Catastrófico"),CONCATENATE("R8C",'Mapa final'!$O$60),"")</f>
        <v/>
      </c>
      <c r="AM53" s="62" t="str">
        <f>IF(AND('Mapa final'!$Y$61="Muy Baja",'Mapa final'!$AA$61="Catastrófico"),CONCATENATE("R8C",'Mapa final'!$O$61),"")</f>
        <v/>
      </c>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c r="CA53" s="89"/>
      <c r="CB53" s="89"/>
    </row>
    <row r="54" spans="1:80" ht="15" customHeight="1" x14ac:dyDescent="0.35">
      <c r="A54" s="89"/>
      <c r="B54" s="354"/>
      <c r="C54" s="354"/>
      <c r="D54" s="355"/>
      <c r="E54" s="395"/>
      <c r="F54" s="396"/>
      <c r="G54" s="396"/>
      <c r="H54" s="396"/>
      <c r="I54" s="397"/>
      <c r="J54" s="82" t="str">
        <f>IF(AND('Mapa final'!$Y$62="Muy Baja",'Mapa final'!$AA$62="Leve"),CONCATENATE("R9C",'Mapa final'!$O$62),"")</f>
        <v/>
      </c>
      <c r="K54" s="83" t="str">
        <f>IF(AND('Mapa final'!$Y$63="Muy Baja",'Mapa final'!$AA$63="Leve"),CONCATENATE("R9C",'Mapa final'!$O$63),"")</f>
        <v/>
      </c>
      <c r="L54" s="83" t="str">
        <f>IF(AND('Mapa final'!$Y$64="Muy Baja",'Mapa final'!$AA$64="Leve"),CONCATENATE("R9C",'Mapa final'!$O$64),"")</f>
        <v/>
      </c>
      <c r="M54" s="83" t="str">
        <f>IF(AND('Mapa final'!$Y$65="Muy Baja",'Mapa final'!$AA$65="Leve"),CONCATENATE("R9C",'Mapa final'!$O$65),"")</f>
        <v/>
      </c>
      <c r="N54" s="83" t="str">
        <f>IF(AND('Mapa final'!$Y$66="Muy Baja",'Mapa final'!$AA$66="Leve"),CONCATENATE("R9C",'Mapa final'!$O$66),"")</f>
        <v/>
      </c>
      <c r="O54" s="84" t="str">
        <f>IF(AND('Mapa final'!$Y$67="Muy Baja",'Mapa final'!$AA$67="Leve"),CONCATENATE("R9C",'Mapa final'!$O$67),"")</f>
        <v/>
      </c>
      <c r="P54" s="82" t="str">
        <f>IF(AND('Mapa final'!$Y$62="Muy Baja",'Mapa final'!$AA$62="Menor"),CONCATENATE("R9C",'Mapa final'!$O$62),"")</f>
        <v/>
      </c>
      <c r="Q54" s="83" t="str">
        <f>IF(AND('Mapa final'!$Y$63="Muy Baja",'Mapa final'!$AA$63="Menor"),CONCATENATE("R9C",'Mapa final'!$O$63),"")</f>
        <v/>
      </c>
      <c r="R54" s="83" t="str">
        <f>IF(AND('Mapa final'!$Y$64="Muy Baja",'Mapa final'!$AA$64="Menor"),CONCATENATE("R9C",'Mapa final'!$O$64),"")</f>
        <v/>
      </c>
      <c r="S54" s="83" t="str">
        <f>IF(AND('Mapa final'!$Y$65="Muy Baja",'Mapa final'!$AA$65="Menor"),CONCATENATE("R9C",'Mapa final'!$O$65),"")</f>
        <v/>
      </c>
      <c r="T54" s="83" t="str">
        <f>IF(AND('Mapa final'!$Y$66="Muy Baja",'Mapa final'!$AA$66="Menor"),CONCATENATE("R9C",'Mapa final'!$O$66),"")</f>
        <v/>
      </c>
      <c r="U54" s="84" t="str">
        <f>IF(AND('Mapa final'!$Y$67="Muy Baja",'Mapa final'!$AA$67="Menor"),CONCATENATE("R9C",'Mapa final'!$O$67),"")</f>
        <v/>
      </c>
      <c r="V54" s="73" t="str">
        <f>IF(AND('Mapa final'!$Y$62="Muy Baja",'Mapa final'!$AA$62="Moderado"),CONCATENATE("R9C",'Mapa final'!$O$62),"")</f>
        <v/>
      </c>
      <c r="W54" s="74" t="str">
        <f>IF(AND('Mapa final'!$Y$63="Muy Baja",'Mapa final'!$AA$63="Moderado"),CONCATENATE("R9C",'Mapa final'!$O$63),"")</f>
        <v/>
      </c>
      <c r="X54" s="74" t="str">
        <f>IF(AND('Mapa final'!$Y$64="Muy Baja",'Mapa final'!$AA$64="Moderado"),CONCATENATE("R9C",'Mapa final'!$O$64),"")</f>
        <v/>
      </c>
      <c r="Y54" s="74" t="str">
        <f>IF(AND('Mapa final'!$Y$65="Muy Baja",'Mapa final'!$AA$65="Moderado"),CONCATENATE("R9C",'Mapa final'!$O$65),"")</f>
        <v/>
      </c>
      <c r="Z54" s="74" t="str">
        <f>IF(AND('Mapa final'!$Y$66="Muy Baja",'Mapa final'!$AA$66="Moderado"),CONCATENATE("R9C",'Mapa final'!$O$66),"")</f>
        <v/>
      </c>
      <c r="AA54" s="75" t="str">
        <f>IF(AND('Mapa final'!$Y$67="Muy Baja",'Mapa final'!$AA$67="Moderado"),CONCATENATE("R9C",'Mapa final'!$O$67),"")</f>
        <v/>
      </c>
      <c r="AB54" s="57" t="str">
        <f>IF(AND('Mapa final'!$Y$62="Muy Baja",'Mapa final'!$AA$62="Mayor"),CONCATENATE("R9C",'Mapa final'!$O$62),"")</f>
        <v/>
      </c>
      <c r="AC54" s="58" t="str">
        <f>IF(AND('Mapa final'!$Y$63="Muy Baja",'Mapa final'!$AA$63="Mayor"),CONCATENATE("R9C",'Mapa final'!$O$63),"")</f>
        <v/>
      </c>
      <c r="AD54" s="63" t="str">
        <f>IF(AND('Mapa final'!$Y$64="Muy Baja",'Mapa final'!$AA$64="Mayor"),CONCATENATE("R9C",'Mapa final'!$O$64),"")</f>
        <v/>
      </c>
      <c r="AE54" s="63" t="str">
        <f>IF(AND('Mapa final'!$Y$65="Muy Baja",'Mapa final'!$AA$65="Mayor"),CONCATENATE("R9C",'Mapa final'!$O$65),"")</f>
        <v/>
      </c>
      <c r="AF54" s="63" t="str">
        <f>IF(AND('Mapa final'!$Y$66="Muy Baja",'Mapa final'!$AA$66="Mayor"),CONCATENATE("R9C",'Mapa final'!$O$66),"")</f>
        <v/>
      </c>
      <c r="AG54" s="59" t="str">
        <f>IF(AND('Mapa final'!$Y$67="Muy Baja",'Mapa final'!$AA$67="Mayor"),CONCATENATE("R9C",'Mapa final'!$O$67),"")</f>
        <v/>
      </c>
      <c r="AH54" s="60" t="str">
        <f>IF(AND('Mapa final'!$Y$62="Muy Baja",'Mapa final'!$AA$62="Catastrófico"),CONCATENATE("R9C",'Mapa final'!$O$62),"")</f>
        <v/>
      </c>
      <c r="AI54" s="61" t="str">
        <f>IF(AND('Mapa final'!$Y$63="Muy Baja",'Mapa final'!$AA$63="Catastrófico"),CONCATENATE("R9C",'Mapa final'!$O$63),"")</f>
        <v/>
      </c>
      <c r="AJ54" s="61" t="str">
        <f>IF(AND('Mapa final'!$Y$64="Muy Baja",'Mapa final'!$AA$64="Catastrófico"),CONCATENATE("R9C",'Mapa final'!$O$64),"")</f>
        <v/>
      </c>
      <c r="AK54" s="61" t="str">
        <f>IF(AND('Mapa final'!$Y$65="Muy Baja",'Mapa final'!$AA$65="Catastrófico"),CONCATENATE("R9C",'Mapa final'!$O$65),"")</f>
        <v/>
      </c>
      <c r="AL54" s="61" t="str">
        <f>IF(AND('Mapa final'!$Y$66="Muy Baja",'Mapa final'!$AA$66="Catastrófico"),CONCATENATE("R9C",'Mapa final'!$O$66),"")</f>
        <v/>
      </c>
      <c r="AM54" s="62" t="str">
        <f>IF(AND('Mapa final'!$Y$67="Muy Baja",'Mapa final'!$AA$67="Catastrófico"),CONCATENATE("R9C",'Mapa final'!$O$67),"")</f>
        <v/>
      </c>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row>
    <row r="55" spans="1:80" ht="15.75" customHeight="1" thickBot="1" x14ac:dyDescent="0.4">
      <c r="A55" s="89"/>
      <c r="B55" s="354"/>
      <c r="C55" s="354"/>
      <c r="D55" s="355"/>
      <c r="E55" s="398"/>
      <c r="F55" s="399"/>
      <c r="G55" s="399"/>
      <c r="H55" s="399"/>
      <c r="I55" s="400"/>
      <c r="J55" s="85" t="str">
        <f>IF(AND('Mapa final'!$Y$68="Muy Baja",'Mapa final'!$AA$68="Leve"),CONCATENATE("R10C",'Mapa final'!$O$68),"")</f>
        <v/>
      </c>
      <c r="K55" s="86" t="str">
        <f>IF(AND('Mapa final'!$Y$69="Muy Baja",'Mapa final'!$AA$69="Leve"),CONCATENATE("R10C",'Mapa final'!$O$69),"")</f>
        <v/>
      </c>
      <c r="L55" s="86" t="str">
        <f>IF(AND('Mapa final'!$Y$70="Muy Baja",'Mapa final'!$AA$70="Leve"),CONCATENATE("R10C",'Mapa final'!$O$70),"")</f>
        <v/>
      </c>
      <c r="M55" s="86" t="str">
        <f>IF(AND('Mapa final'!$Y$71="Muy Baja",'Mapa final'!$AA$71="Leve"),CONCATENATE("R10C",'Mapa final'!$O$71),"")</f>
        <v/>
      </c>
      <c r="N55" s="86" t="str">
        <f>IF(AND('Mapa final'!$Y$72="Muy Baja",'Mapa final'!$AA$72="Leve"),CONCATENATE("R10C",'Mapa final'!$O$72),"")</f>
        <v/>
      </c>
      <c r="O55" s="87" t="str">
        <f>IF(AND('Mapa final'!$Y$73="Muy Baja",'Mapa final'!$AA$73="Leve"),CONCATENATE("R10C",'Mapa final'!$O$73),"")</f>
        <v/>
      </c>
      <c r="P55" s="85" t="str">
        <f>IF(AND('Mapa final'!$Y$68="Muy Baja",'Mapa final'!$AA$68="Menor"),CONCATENATE("R10C",'Mapa final'!$O$68),"")</f>
        <v/>
      </c>
      <c r="Q55" s="86" t="str">
        <f>IF(AND('Mapa final'!$Y$69="Muy Baja",'Mapa final'!$AA$69="Menor"),CONCATENATE("R10C",'Mapa final'!$O$69),"")</f>
        <v/>
      </c>
      <c r="R55" s="86" t="str">
        <f>IF(AND('Mapa final'!$Y$70="Muy Baja",'Mapa final'!$AA$70="Menor"),CONCATENATE("R10C",'Mapa final'!$O$70),"")</f>
        <v/>
      </c>
      <c r="S55" s="86" t="str">
        <f>IF(AND('Mapa final'!$Y$71="Muy Baja",'Mapa final'!$AA$71="Menor"),CONCATENATE("R10C",'Mapa final'!$O$71),"")</f>
        <v/>
      </c>
      <c r="T55" s="86" t="str">
        <f>IF(AND('Mapa final'!$Y$72="Muy Baja",'Mapa final'!$AA$72="Menor"),CONCATENATE("R10C",'Mapa final'!$O$72),"")</f>
        <v/>
      </c>
      <c r="U55" s="87" t="str">
        <f>IF(AND('Mapa final'!$Y$73="Muy Baja",'Mapa final'!$AA$73="Menor"),CONCATENATE("R10C",'Mapa final'!$O$73),"")</f>
        <v/>
      </c>
      <c r="V55" s="76" t="str">
        <f>IF(AND('Mapa final'!$Y$68="Muy Baja",'Mapa final'!$AA$68="Moderado"),CONCATENATE("R10C",'Mapa final'!$O$68),"")</f>
        <v/>
      </c>
      <c r="W55" s="77" t="str">
        <f>IF(AND('Mapa final'!$Y$69="Muy Baja",'Mapa final'!$AA$69="Moderado"),CONCATENATE("R10C",'Mapa final'!$O$69),"")</f>
        <v/>
      </c>
      <c r="X55" s="77" t="str">
        <f>IF(AND('Mapa final'!$Y$70="Muy Baja",'Mapa final'!$AA$70="Moderado"),CONCATENATE("R10C",'Mapa final'!$O$70),"")</f>
        <v/>
      </c>
      <c r="Y55" s="77" t="str">
        <f>IF(AND('Mapa final'!$Y$71="Muy Baja",'Mapa final'!$AA$71="Moderado"),CONCATENATE("R10C",'Mapa final'!$O$71),"")</f>
        <v/>
      </c>
      <c r="Z55" s="77" t="str">
        <f>IF(AND('Mapa final'!$Y$72="Muy Baja",'Mapa final'!$AA$72="Moderado"),CONCATENATE("R10C",'Mapa final'!$O$72),"")</f>
        <v/>
      </c>
      <c r="AA55" s="78" t="str">
        <f>IF(AND('Mapa final'!$Y$73="Muy Baja",'Mapa final'!$AA$73="Moderado"),CONCATENATE("R10C",'Mapa final'!$O$73),"")</f>
        <v/>
      </c>
      <c r="AB55" s="64" t="str">
        <f>IF(AND('Mapa final'!$Y$68="Muy Baja",'Mapa final'!$AA$68="Mayor"),CONCATENATE("R10C",'Mapa final'!$O$68),"")</f>
        <v/>
      </c>
      <c r="AC55" s="65" t="str">
        <f>IF(AND('Mapa final'!$Y$69="Muy Baja",'Mapa final'!$AA$69="Mayor"),CONCATENATE("R10C",'Mapa final'!$O$69),"")</f>
        <v/>
      </c>
      <c r="AD55" s="65" t="str">
        <f>IF(AND('Mapa final'!$Y$70="Muy Baja",'Mapa final'!$AA$70="Mayor"),CONCATENATE("R10C",'Mapa final'!$O$70),"")</f>
        <v/>
      </c>
      <c r="AE55" s="65" t="str">
        <f>IF(AND('Mapa final'!$Y$71="Muy Baja",'Mapa final'!$AA$71="Mayor"),CONCATENATE("R10C",'Mapa final'!$O$71),"")</f>
        <v/>
      </c>
      <c r="AF55" s="65" t="str">
        <f>IF(AND('Mapa final'!$Y$72="Muy Baja",'Mapa final'!$AA$72="Mayor"),CONCATENATE("R10C",'Mapa final'!$O$72),"")</f>
        <v/>
      </c>
      <c r="AG55" s="66" t="str">
        <f>IF(AND('Mapa final'!$Y$73="Muy Baja",'Mapa final'!$AA$73="Mayor"),CONCATENATE("R10C",'Mapa final'!$O$73),"")</f>
        <v/>
      </c>
      <c r="AH55" s="67" t="str">
        <f>IF(AND('Mapa final'!$Y$68="Muy Baja",'Mapa final'!$AA$68="Catastrófico"),CONCATENATE("R10C",'Mapa final'!$O$68),"")</f>
        <v/>
      </c>
      <c r="AI55" s="68" t="str">
        <f>IF(AND('Mapa final'!$Y$69="Muy Baja",'Mapa final'!$AA$69="Catastrófico"),CONCATENATE("R10C",'Mapa final'!$O$69),"")</f>
        <v/>
      </c>
      <c r="AJ55" s="68" t="str">
        <f>IF(AND('Mapa final'!$Y$70="Muy Baja",'Mapa final'!$AA$70="Catastrófico"),CONCATENATE("R10C",'Mapa final'!$O$70),"")</f>
        <v/>
      </c>
      <c r="AK55" s="68" t="str">
        <f>IF(AND('Mapa final'!$Y$71="Muy Baja",'Mapa final'!$AA$71="Catastrófico"),CONCATENATE("R10C",'Mapa final'!$O$71),"")</f>
        <v/>
      </c>
      <c r="AL55" s="68" t="str">
        <f>IF(AND('Mapa final'!$Y$72="Muy Baja",'Mapa final'!$AA$72="Catastrófico"),CONCATENATE("R10C",'Mapa final'!$O$72),"")</f>
        <v/>
      </c>
      <c r="AM55" s="69" t="str">
        <f>IF(AND('Mapa final'!$Y$73="Muy Baja",'Mapa final'!$AA$73="Catastrófico"),CONCATENATE("R10C",'Mapa final'!$O$73),"")</f>
        <v/>
      </c>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row>
    <row r="56" spans="1:80" x14ac:dyDescent="0.35">
      <c r="A56" s="89"/>
      <c r="B56" s="89"/>
      <c r="C56" s="89"/>
      <c r="D56" s="89"/>
      <c r="E56" s="89"/>
      <c r="F56" s="89"/>
      <c r="G56" s="89"/>
      <c r="H56" s="89"/>
      <c r="I56" s="89"/>
      <c r="J56" s="392" t="s">
        <v>112</v>
      </c>
      <c r="K56" s="393"/>
      <c r="L56" s="393"/>
      <c r="M56" s="393"/>
      <c r="N56" s="393"/>
      <c r="O56" s="394"/>
      <c r="P56" s="392" t="s">
        <v>111</v>
      </c>
      <c r="Q56" s="393"/>
      <c r="R56" s="393"/>
      <c r="S56" s="393"/>
      <c r="T56" s="393"/>
      <c r="U56" s="394"/>
      <c r="V56" s="392" t="s">
        <v>110</v>
      </c>
      <c r="W56" s="393"/>
      <c r="X56" s="393"/>
      <c r="Y56" s="393"/>
      <c r="Z56" s="393"/>
      <c r="AA56" s="394"/>
      <c r="AB56" s="392" t="s">
        <v>109</v>
      </c>
      <c r="AC56" s="401"/>
      <c r="AD56" s="393"/>
      <c r="AE56" s="393"/>
      <c r="AF56" s="393"/>
      <c r="AG56" s="394"/>
      <c r="AH56" s="392" t="s">
        <v>108</v>
      </c>
      <c r="AI56" s="393"/>
      <c r="AJ56" s="393"/>
      <c r="AK56" s="393"/>
      <c r="AL56" s="393"/>
      <c r="AM56" s="394"/>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row>
    <row r="57" spans="1:80" x14ac:dyDescent="0.35">
      <c r="A57" s="89"/>
      <c r="B57" s="89"/>
      <c r="C57" s="89"/>
      <c r="D57" s="89"/>
      <c r="E57" s="89"/>
      <c r="F57" s="89"/>
      <c r="G57" s="89"/>
      <c r="H57" s="89"/>
      <c r="I57" s="89"/>
      <c r="J57" s="395"/>
      <c r="K57" s="396"/>
      <c r="L57" s="396"/>
      <c r="M57" s="396"/>
      <c r="N57" s="396"/>
      <c r="O57" s="397"/>
      <c r="P57" s="395"/>
      <c r="Q57" s="396"/>
      <c r="R57" s="396"/>
      <c r="S57" s="396"/>
      <c r="T57" s="396"/>
      <c r="U57" s="397"/>
      <c r="V57" s="395"/>
      <c r="W57" s="396"/>
      <c r="X57" s="396"/>
      <c r="Y57" s="396"/>
      <c r="Z57" s="396"/>
      <c r="AA57" s="397"/>
      <c r="AB57" s="395"/>
      <c r="AC57" s="396"/>
      <c r="AD57" s="396"/>
      <c r="AE57" s="396"/>
      <c r="AF57" s="396"/>
      <c r="AG57" s="397"/>
      <c r="AH57" s="395"/>
      <c r="AI57" s="396"/>
      <c r="AJ57" s="396"/>
      <c r="AK57" s="396"/>
      <c r="AL57" s="396"/>
      <c r="AM57" s="397"/>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row>
    <row r="58" spans="1:80" x14ac:dyDescent="0.35">
      <c r="A58" s="89"/>
      <c r="B58" s="89"/>
      <c r="C58" s="89"/>
      <c r="D58" s="89"/>
      <c r="E58" s="89"/>
      <c r="F58" s="89"/>
      <c r="G58" s="89"/>
      <c r="H58" s="89"/>
      <c r="I58" s="89"/>
      <c r="J58" s="395"/>
      <c r="K58" s="396"/>
      <c r="L58" s="396"/>
      <c r="M58" s="396"/>
      <c r="N58" s="396"/>
      <c r="O58" s="397"/>
      <c r="P58" s="395"/>
      <c r="Q58" s="396"/>
      <c r="R58" s="396"/>
      <c r="S58" s="396"/>
      <c r="T58" s="396"/>
      <c r="U58" s="397"/>
      <c r="V58" s="395"/>
      <c r="W58" s="396"/>
      <c r="X58" s="396"/>
      <c r="Y58" s="396"/>
      <c r="Z58" s="396"/>
      <c r="AA58" s="397"/>
      <c r="AB58" s="395"/>
      <c r="AC58" s="396"/>
      <c r="AD58" s="396"/>
      <c r="AE58" s="396"/>
      <c r="AF58" s="396"/>
      <c r="AG58" s="397"/>
      <c r="AH58" s="395"/>
      <c r="AI58" s="396"/>
      <c r="AJ58" s="396"/>
      <c r="AK58" s="396"/>
      <c r="AL58" s="396"/>
      <c r="AM58" s="397"/>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row>
    <row r="59" spans="1:80" x14ac:dyDescent="0.35">
      <c r="A59" s="89"/>
      <c r="B59" s="89"/>
      <c r="C59" s="89"/>
      <c r="D59" s="89"/>
      <c r="E59" s="89"/>
      <c r="F59" s="89"/>
      <c r="G59" s="89"/>
      <c r="H59" s="89"/>
      <c r="I59" s="89"/>
      <c r="J59" s="395"/>
      <c r="K59" s="396"/>
      <c r="L59" s="396"/>
      <c r="M59" s="396"/>
      <c r="N59" s="396"/>
      <c r="O59" s="397"/>
      <c r="P59" s="395"/>
      <c r="Q59" s="396"/>
      <c r="R59" s="396"/>
      <c r="S59" s="396"/>
      <c r="T59" s="396"/>
      <c r="U59" s="397"/>
      <c r="V59" s="395"/>
      <c r="W59" s="396"/>
      <c r="X59" s="396"/>
      <c r="Y59" s="396"/>
      <c r="Z59" s="396"/>
      <c r="AA59" s="397"/>
      <c r="AB59" s="395"/>
      <c r="AC59" s="396"/>
      <c r="AD59" s="396"/>
      <c r="AE59" s="396"/>
      <c r="AF59" s="396"/>
      <c r="AG59" s="397"/>
      <c r="AH59" s="395"/>
      <c r="AI59" s="396"/>
      <c r="AJ59" s="396"/>
      <c r="AK59" s="396"/>
      <c r="AL59" s="396"/>
      <c r="AM59" s="397"/>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row>
    <row r="60" spans="1:80" x14ac:dyDescent="0.35">
      <c r="A60" s="89"/>
      <c r="B60" s="89"/>
      <c r="C60" s="89"/>
      <c r="D60" s="89"/>
      <c r="E60" s="89"/>
      <c r="F60" s="89"/>
      <c r="G60" s="89"/>
      <c r="H60" s="89"/>
      <c r="I60" s="89"/>
      <c r="J60" s="395"/>
      <c r="K60" s="396"/>
      <c r="L60" s="396"/>
      <c r="M60" s="396"/>
      <c r="N60" s="396"/>
      <c r="O60" s="397"/>
      <c r="P60" s="395"/>
      <c r="Q60" s="396"/>
      <c r="R60" s="396"/>
      <c r="S60" s="396"/>
      <c r="T60" s="396"/>
      <c r="U60" s="397"/>
      <c r="V60" s="395"/>
      <c r="W60" s="396"/>
      <c r="X60" s="396"/>
      <c r="Y60" s="396"/>
      <c r="Z60" s="396"/>
      <c r="AA60" s="397"/>
      <c r="AB60" s="395"/>
      <c r="AC60" s="396"/>
      <c r="AD60" s="396"/>
      <c r="AE60" s="396"/>
      <c r="AF60" s="396"/>
      <c r="AG60" s="397"/>
      <c r="AH60" s="395"/>
      <c r="AI60" s="396"/>
      <c r="AJ60" s="396"/>
      <c r="AK60" s="396"/>
      <c r="AL60" s="396"/>
      <c r="AM60" s="397"/>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row>
    <row r="61" spans="1:80" ht="15" thickBot="1" x14ac:dyDescent="0.4">
      <c r="A61" s="89"/>
      <c r="B61" s="89"/>
      <c r="C61" s="89"/>
      <c r="D61" s="89"/>
      <c r="E61" s="89"/>
      <c r="F61" s="89"/>
      <c r="G61" s="89"/>
      <c r="H61" s="89"/>
      <c r="I61" s="89"/>
      <c r="J61" s="398"/>
      <c r="K61" s="399"/>
      <c r="L61" s="399"/>
      <c r="M61" s="399"/>
      <c r="N61" s="399"/>
      <c r="O61" s="400"/>
      <c r="P61" s="398"/>
      <c r="Q61" s="399"/>
      <c r="R61" s="399"/>
      <c r="S61" s="399"/>
      <c r="T61" s="399"/>
      <c r="U61" s="400"/>
      <c r="V61" s="398"/>
      <c r="W61" s="399"/>
      <c r="X61" s="399"/>
      <c r="Y61" s="399"/>
      <c r="Z61" s="399"/>
      <c r="AA61" s="400"/>
      <c r="AB61" s="398"/>
      <c r="AC61" s="399"/>
      <c r="AD61" s="399"/>
      <c r="AE61" s="399"/>
      <c r="AF61" s="399"/>
      <c r="AG61" s="400"/>
      <c r="AH61" s="398"/>
      <c r="AI61" s="399"/>
      <c r="AJ61" s="399"/>
      <c r="AK61" s="399"/>
      <c r="AL61" s="399"/>
      <c r="AM61" s="400"/>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row>
    <row r="62" spans="1:80" x14ac:dyDescent="0.35">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row>
    <row r="63" spans="1:80" ht="15" customHeight="1" x14ac:dyDescent="0.35">
      <c r="A63" s="89"/>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89"/>
      <c r="AV63" s="89"/>
      <c r="AW63" s="89"/>
      <c r="AX63" s="89"/>
      <c r="AY63" s="89"/>
      <c r="AZ63" s="89"/>
      <c r="BA63" s="89"/>
      <c r="BB63" s="89"/>
      <c r="BC63" s="89"/>
      <c r="BD63" s="89"/>
      <c r="BE63" s="89"/>
      <c r="BF63" s="89"/>
      <c r="BG63" s="89"/>
      <c r="BH63" s="89"/>
    </row>
    <row r="64" spans="1:80" ht="15" customHeight="1" x14ac:dyDescent="0.35">
      <c r="A64" s="89"/>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89"/>
      <c r="AV64" s="89"/>
      <c r="AW64" s="89"/>
      <c r="AX64" s="89"/>
      <c r="AY64" s="89"/>
      <c r="AZ64" s="89"/>
      <c r="BA64" s="89"/>
      <c r="BB64" s="89"/>
      <c r="BC64" s="89"/>
      <c r="BD64" s="89"/>
      <c r="BE64" s="89"/>
      <c r="BF64" s="89"/>
      <c r="BG64" s="89"/>
      <c r="BH64" s="89"/>
    </row>
    <row r="65" spans="1:60" x14ac:dyDescent="0.3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row>
    <row r="66" spans="1:60" x14ac:dyDescent="0.35">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row>
    <row r="67" spans="1:60" x14ac:dyDescent="0.35">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row>
    <row r="68" spans="1:60" x14ac:dyDescent="0.35">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row>
    <row r="69" spans="1:60" x14ac:dyDescent="0.35">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row>
    <row r="70" spans="1:60" x14ac:dyDescent="0.35">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row>
    <row r="71" spans="1:60" x14ac:dyDescent="0.35">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row>
    <row r="72" spans="1:60" x14ac:dyDescent="0.3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row>
    <row r="73" spans="1:60" x14ac:dyDescent="0.35">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row>
    <row r="74" spans="1:60" x14ac:dyDescent="0.35">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row>
    <row r="75" spans="1:60" x14ac:dyDescent="0.35">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row>
    <row r="76" spans="1:60" x14ac:dyDescent="0.35">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row>
    <row r="77" spans="1:60" x14ac:dyDescent="0.35">
      <c r="A77" s="89"/>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row>
    <row r="78" spans="1:60" x14ac:dyDescent="0.35">
      <c r="A78" s="89"/>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row>
    <row r="79" spans="1:60" x14ac:dyDescent="0.35">
      <c r="A79" s="89"/>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row>
    <row r="80" spans="1:60" x14ac:dyDescent="0.35">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row>
    <row r="81" spans="1:60" x14ac:dyDescent="0.35">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row>
    <row r="82" spans="1:60" x14ac:dyDescent="0.35">
      <c r="A82" s="89"/>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row>
    <row r="83" spans="1:60" x14ac:dyDescent="0.35">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row>
    <row r="84" spans="1:60" x14ac:dyDescent="0.35">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row>
    <row r="85" spans="1:60" x14ac:dyDescent="0.35">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row>
    <row r="86" spans="1:60" x14ac:dyDescent="0.35">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row>
    <row r="87" spans="1:60" x14ac:dyDescent="0.35">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row>
    <row r="88" spans="1:60" x14ac:dyDescent="0.35">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row>
    <row r="89" spans="1:60" x14ac:dyDescent="0.35">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row>
    <row r="90" spans="1:60" x14ac:dyDescent="0.35">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row>
    <row r="91" spans="1:60" x14ac:dyDescent="0.35">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row>
    <row r="92" spans="1:60" x14ac:dyDescent="0.35">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row>
    <row r="93" spans="1:60" x14ac:dyDescent="0.35">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89"/>
      <c r="BG93" s="89"/>
      <c r="BH93" s="89"/>
    </row>
    <row r="94" spans="1:60" x14ac:dyDescent="0.35">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c r="BE94" s="89"/>
      <c r="BF94" s="89"/>
      <c r="BG94" s="89"/>
      <c r="BH94" s="89"/>
    </row>
    <row r="95" spans="1:60" x14ac:dyDescent="0.35">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89"/>
      <c r="BG95" s="89"/>
      <c r="BH95" s="89"/>
    </row>
    <row r="96" spans="1:60" x14ac:dyDescent="0.35">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row>
    <row r="97" spans="1:60" x14ac:dyDescent="0.35">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c r="BE97" s="89"/>
      <c r="BF97" s="89"/>
      <c r="BG97" s="89"/>
      <c r="BH97" s="89"/>
    </row>
    <row r="98" spans="1:60" x14ac:dyDescent="0.35">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row>
    <row r="99" spans="1:60" x14ac:dyDescent="0.35">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row>
    <row r="100" spans="1:60" x14ac:dyDescent="0.35">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row>
    <row r="101" spans="1:60" x14ac:dyDescent="0.35">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row>
    <row r="102" spans="1:60" x14ac:dyDescent="0.35">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row>
    <row r="103" spans="1:60" x14ac:dyDescent="0.35">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c r="BC103" s="89"/>
      <c r="BD103" s="89"/>
      <c r="BE103" s="89"/>
      <c r="BF103" s="89"/>
      <c r="BG103" s="89"/>
      <c r="BH103" s="89"/>
    </row>
    <row r="104" spans="1:60" x14ac:dyDescent="0.35">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c r="BC104" s="89"/>
      <c r="BD104" s="89"/>
      <c r="BE104" s="89"/>
      <c r="BF104" s="89"/>
      <c r="BG104" s="89"/>
      <c r="BH104" s="89"/>
    </row>
    <row r="105" spans="1:60" x14ac:dyDescent="0.35">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89"/>
      <c r="BH105" s="89"/>
    </row>
    <row r="106" spans="1:60" x14ac:dyDescent="0.35">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89"/>
      <c r="BH106" s="89"/>
    </row>
    <row r="107" spans="1:60" x14ac:dyDescent="0.35">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c r="BE107" s="89"/>
      <c r="BF107" s="89"/>
      <c r="BG107" s="89"/>
      <c r="BH107" s="89"/>
    </row>
    <row r="108" spans="1:60" x14ac:dyDescent="0.35">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c r="BC108" s="89"/>
      <c r="BD108" s="89"/>
      <c r="BE108" s="89"/>
      <c r="BF108" s="89"/>
      <c r="BG108" s="89"/>
      <c r="BH108" s="89"/>
    </row>
    <row r="109" spans="1:60" x14ac:dyDescent="0.35">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89"/>
      <c r="AZ109" s="89"/>
      <c r="BA109" s="89"/>
      <c r="BB109" s="89"/>
      <c r="BC109" s="89"/>
      <c r="BD109" s="89"/>
      <c r="BE109" s="89"/>
      <c r="BF109" s="89"/>
      <c r="BG109" s="89"/>
      <c r="BH109" s="89"/>
    </row>
    <row r="110" spans="1:60" x14ac:dyDescent="0.35">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row>
    <row r="111" spans="1:60" x14ac:dyDescent="0.35">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c r="BE111" s="89"/>
      <c r="BF111" s="89"/>
      <c r="BG111" s="89"/>
      <c r="BH111" s="89"/>
    </row>
    <row r="112" spans="1:60" x14ac:dyDescent="0.35">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row>
    <row r="113" spans="1:60" x14ac:dyDescent="0.35">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c r="AZ113" s="89"/>
      <c r="BA113" s="89"/>
      <c r="BB113" s="89"/>
      <c r="BC113" s="89"/>
      <c r="BD113" s="89"/>
      <c r="BE113" s="89"/>
      <c r="BF113" s="89"/>
      <c r="BG113" s="89"/>
      <c r="BH113" s="89"/>
    </row>
    <row r="114" spans="1:60" x14ac:dyDescent="0.35">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89"/>
      <c r="BH114" s="89"/>
    </row>
    <row r="115" spans="1:60" x14ac:dyDescent="0.35">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c r="BE115" s="89"/>
      <c r="BF115" s="89"/>
      <c r="BG115" s="89"/>
      <c r="BH115" s="89"/>
    </row>
    <row r="116" spans="1:60" x14ac:dyDescent="0.35">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89"/>
      <c r="AN116" s="89"/>
      <c r="AO116" s="89"/>
      <c r="AP116" s="89"/>
      <c r="AQ116" s="89"/>
      <c r="AR116" s="89"/>
      <c r="AS116" s="89"/>
      <c r="AT116" s="89"/>
      <c r="AU116" s="89"/>
      <c r="AV116" s="89"/>
      <c r="AW116" s="89"/>
      <c r="AX116" s="89"/>
      <c r="AY116" s="89"/>
      <c r="AZ116" s="89"/>
      <c r="BA116" s="89"/>
      <c r="BB116" s="89"/>
      <c r="BC116" s="89"/>
      <c r="BD116" s="89"/>
      <c r="BE116" s="89"/>
      <c r="BF116" s="89"/>
      <c r="BG116" s="89"/>
      <c r="BH116" s="89"/>
    </row>
    <row r="117" spans="1:60" x14ac:dyDescent="0.35">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89"/>
      <c r="BH117" s="89"/>
    </row>
    <row r="118" spans="1:60" x14ac:dyDescent="0.35">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c r="BE118" s="89"/>
      <c r="BF118" s="89"/>
      <c r="BG118" s="89"/>
      <c r="BH118" s="89"/>
    </row>
    <row r="119" spans="1:60" x14ac:dyDescent="0.35">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89"/>
      <c r="BD119" s="89"/>
      <c r="BE119" s="89"/>
      <c r="BF119" s="89"/>
      <c r="BG119" s="89"/>
      <c r="BH119" s="89"/>
    </row>
    <row r="120" spans="1:60" x14ac:dyDescent="0.35">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89"/>
      <c r="AZ120" s="89"/>
      <c r="BA120" s="89"/>
      <c r="BB120" s="89"/>
      <c r="BC120" s="89"/>
      <c r="BD120" s="89"/>
      <c r="BE120" s="89"/>
      <c r="BF120" s="89"/>
      <c r="BG120" s="89"/>
      <c r="BH120" s="89"/>
    </row>
    <row r="121" spans="1:60" x14ac:dyDescent="0.35">
      <c r="A121" s="89"/>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89"/>
      <c r="AZ121" s="89"/>
      <c r="BA121" s="89"/>
      <c r="BB121" s="89"/>
      <c r="BC121" s="89"/>
      <c r="BD121" s="89"/>
      <c r="BE121" s="89"/>
      <c r="BF121" s="89"/>
      <c r="BG121" s="89"/>
      <c r="BH121" s="89"/>
    </row>
    <row r="122" spans="1:60" x14ac:dyDescent="0.35">
      <c r="A122" s="89"/>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c r="BC122" s="89"/>
      <c r="BD122" s="89"/>
      <c r="BE122" s="89"/>
      <c r="BF122" s="89"/>
      <c r="BG122" s="89"/>
      <c r="BH122" s="89"/>
    </row>
    <row r="123" spans="1:60" x14ac:dyDescent="0.35">
      <c r="A123" s="89"/>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B123" s="89"/>
      <c r="BC123" s="89"/>
      <c r="BD123" s="89"/>
      <c r="BE123" s="89"/>
      <c r="BF123" s="89"/>
      <c r="BG123" s="89"/>
      <c r="BH123" s="89"/>
    </row>
    <row r="124" spans="1:60" x14ac:dyDescent="0.35">
      <c r="A124" s="89"/>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89"/>
      <c r="BG124" s="89"/>
      <c r="BH124" s="89"/>
    </row>
    <row r="125" spans="1:60" x14ac:dyDescent="0.35">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c r="AR125" s="89"/>
      <c r="AS125" s="89"/>
      <c r="AT125" s="89"/>
      <c r="AU125" s="89"/>
      <c r="AV125" s="89"/>
      <c r="AW125" s="89"/>
      <c r="AX125" s="89"/>
      <c r="AY125" s="89"/>
      <c r="AZ125" s="89"/>
      <c r="BA125" s="89"/>
      <c r="BB125" s="89"/>
      <c r="BC125" s="89"/>
      <c r="BD125" s="89"/>
      <c r="BE125" s="89"/>
      <c r="BF125" s="89"/>
      <c r="BG125" s="89"/>
      <c r="BH125" s="89"/>
    </row>
    <row r="126" spans="1:60" x14ac:dyDescent="0.35">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c r="BC126" s="89"/>
      <c r="BD126" s="89"/>
      <c r="BE126" s="89"/>
      <c r="BF126" s="89"/>
      <c r="BG126" s="89"/>
      <c r="BH126" s="89"/>
    </row>
    <row r="127" spans="1:60" x14ac:dyDescent="0.35">
      <c r="A127" s="89"/>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c r="AY127" s="89"/>
      <c r="AZ127" s="89"/>
      <c r="BA127" s="89"/>
      <c r="BB127" s="89"/>
      <c r="BC127" s="89"/>
      <c r="BD127" s="89"/>
      <c r="BE127" s="89"/>
      <c r="BF127" s="89"/>
      <c r="BG127" s="89"/>
      <c r="BH127" s="89"/>
    </row>
    <row r="128" spans="1:60" x14ac:dyDescent="0.35">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c r="BC128" s="89"/>
      <c r="BD128" s="89"/>
      <c r="BE128" s="89"/>
      <c r="BF128" s="89"/>
      <c r="BG128" s="89"/>
      <c r="BH128" s="89"/>
    </row>
    <row r="129" spans="1:60" x14ac:dyDescent="0.35">
      <c r="A129" s="89"/>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c r="BB129" s="89"/>
      <c r="BC129" s="89"/>
      <c r="BD129" s="89"/>
      <c r="BE129" s="89"/>
      <c r="BF129" s="89"/>
      <c r="BG129" s="89"/>
      <c r="BH129" s="89"/>
    </row>
    <row r="130" spans="1:60" x14ac:dyDescent="0.35">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c r="AZ130" s="89"/>
      <c r="BA130" s="89"/>
      <c r="BB130" s="89"/>
      <c r="BC130" s="89"/>
      <c r="BD130" s="89"/>
      <c r="BE130" s="89"/>
      <c r="BF130" s="89"/>
      <c r="BG130" s="89"/>
      <c r="BH130" s="89"/>
    </row>
    <row r="131" spans="1:60" x14ac:dyDescent="0.35">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c r="AZ131" s="89"/>
      <c r="BA131" s="89"/>
      <c r="BB131" s="89"/>
      <c r="BC131" s="89"/>
      <c r="BD131" s="89"/>
      <c r="BE131" s="89"/>
      <c r="BF131" s="89"/>
      <c r="BG131" s="89"/>
      <c r="BH131" s="89"/>
    </row>
    <row r="132" spans="1:60" x14ac:dyDescent="0.35">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row>
    <row r="133" spans="1:60" x14ac:dyDescent="0.35">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c r="BB133" s="89"/>
      <c r="BC133" s="89"/>
      <c r="BD133" s="89"/>
      <c r="BE133" s="89"/>
      <c r="BF133" s="89"/>
      <c r="BG133" s="89"/>
      <c r="BH133" s="89"/>
    </row>
    <row r="134" spans="1:60" x14ac:dyDescent="0.35">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c r="BB134" s="89"/>
      <c r="BC134" s="89"/>
      <c r="BD134" s="89"/>
      <c r="BE134" s="89"/>
      <c r="BF134" s="89"/>
      <c r="BG134" s="89"/>
      <c r="BH134" s="89"/>
    </row>
    <row r="135" spans="1:60" x14ac:dyDescent="0.35">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c r="AZ135" s="89"/>
      <c r="BA135" s="89"/>
      <c r="BB135" s="89"/>
      <c r="BC135" s="89"/>
      <c r="BD135" s="89"/>
      <c r="BE135" s="89"/>
      <c r="BF135" s="89"/>
      <c r="BG135" s="89"/>
      <c r="BH135" s="89"/>
    </row>
    <row r="136" spans="1:60" x14ac:dyDescent="0.35">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c r="BB136" s="89"/>
      <c r="BC136" s="89"/>
      <c r="BD136" s="89"/>
      <c r="BE136" s="89"/>
      <c r="BF136" s="89"/>
      <c r="BG136" s="89"/>
      <c r="BH136" s="89"/>
    </row>
    <row r="137" spans="1:60" x14ac:dyDescent="0.35">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c r="BC137" s="89"/>
      <c r="BD137" s="89"/>
      <c r="BE137" s="89"/>
      <c r="BF137" s="89"/>
      <c r="BG137" s="89"/>
      <c r="BH137" s="89"/>
    </row>
    <row r="138" spans="1:60" x14ac:dyDescent="0.35">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c r="BC138" s="89"/>
      <c r="BD138" s="89"/>
      <c r="BE138" s="89"/>
      <c r="BF138" s="89"/>
      <c r="BG138" s="89"/>
      <c r="BH138" s="89"/>
    </row>
    <row r="139" spans="1:60" x14ac:dyDescent="0.35">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c r="BA139" s="89"/>
      <c r="BB139" s="89"/>
      <c r="BC139" s="89"/>
      <c r="BD139" s="89"/>
      <c r="BE139" s="89"/>
      <c r="BF139" s="89"/>
      <c r="BG139" s="89"/>
      <c r="BH139" s="89"/>
    </row>
    <row r="140" spans="1:60" x14ac:dyDescent="0.35">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89"/>
      <c r="BE140" s="89"/>
      <c r="BF140" s="89"/>
      <c r="BG140" s="89"/>
      <c r="BH140" s="89"/>
    </row>
    <row r="141" spans="1:60" x14ac:dyDescent="0.35">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89"/>
      <c r="BC141" s="89"/>
      <c r="BD141" s="89"/>
      <c r="BE141" s="89"/>
      <c r="BF141" s="89"/>
      <c r="BG141" s="89"/>
      <c r="BH141" s="89"/>
    </row>
    <row r="142" spans="1:60" x14ac:dyDescent="0.35">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c r="BC142" s="89"/>
      <c r="BD142" s="89"/>
      <c r="BE142" s="89"/>
      <c r="BF142" s="89"/>
      <c r="BG142" s="89"/>
      <c r="BH142" s="89"/>
    </row>
    <row r="143" spans="1:60" x14ac:dyDescent="0.35">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row>
    <row r="144" spans="1:60" x14ac:dyDescent="0.35">
      <c r="A144" s="89"/>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c r="AM144" s="89"/>
      <c r="AN144" s="89"/>
      <c r="AO144" s="89"/>
      <c r="AP144" s="89"/>
      <c r="AQ144" s="89"/>
      <c r="AR144" s="89"/>
      <c r="AS144" s="89"/>
      <c r="AT144" s="89"/>
      <c r="AU144" s="89"/>
      <c r="AV144" s="89"/>
      <c r="AW144" s="89"/>
      <c r="AX144" s="89"/>
      <c r="AY144" s="89"/>
      <c r="AZ144" s="89"/>
      <c r="BA144" s="89"/>
      <c r="BB144" s="89"/>
      <c r="BC144" s="89"/>
      <c r="BD144" s="89"/>
      <c r="BE144" s="89"/>
      <c r="BF144" s="89"/>
      <c r="BG144" s="89"/>
      <c r="BH144" s="89"/>
    </row>
    <row r="145" spans="1:60" x14ac:dyDescent="0.35">
      <c r="A145" s="89"/>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B145" s="89"/>
      <c r="BC145" s="89"/>
      <c r="BD145" s="89"/>
      <c r="BE145" s="89"/>
      <c r="BF145" s="89"/>
      <c r="BG145" s="89"/>
      <c r="BH145" s="89"/>
    </row>
    <row r="146" spans="1:60" x14ac:dyDescent="0.35">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89"/>
      <c r="AK146" s="89"/>
      <c r="AL146" s="89"/>
      <c r="AM146" s="89"/>
      <c r="AN146" s="89"/>
      <c r="AO146" s="89"/>
      <c r="AP146" s="89"/>
      <c r="AQ146" s="89"/>
      <c r="AR146" s="89"/>
      <c r="AS146" s="89"/>
      <c r="AT146" s="89"/>
      <c r="AU146" s="89"/>
      <c r="AV146" s="89"/>
      <c r="AW146" s="89"/>
      <c r="AX146" s="89"/>
      <c r="AY146" s="89"/>
      <c r="AZ146" s="89"/>
      <c r="BA146" s="89"/>
      <c r="BB146" s="89"/>
      <c r="BC146" s="89"/>
      <c r="BD146" s="89"/>
      <c r="BE146" s="89"/>
      <c r="BF146" s="89"/>
      <c r="BG146" s="89"/>
      <c r="BH146" s="89"/>
    </row>
    <row r="147" spans="1:60" x14ac:dyDescent="0.35">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89"/>
      <c r="AN147" s="89"/>
      <c r="AO147" s="89"/>
      <c r="AP147" s="89"/>
      <c r="AQ147" s="89"/>
      <c r="AR147" s="89"/>
      <c r="AS147" s="89"/>
      <c r="AT147" s="89"/>
      <c r="AU147" s="89"/>
      <c r="AV147" s="89"/>
      <c r="AW147" s="89"/>
      <c r="AX147" s="89"/>
      <c r="AY147" s="89"/>
      <c r="AZ147" s="89"/>
      <c r="BA147" s="89"/>
      <c r="BB147" s="89"/>
      <c r="BC147" s="89"/>
      <c r="BD147" s="89"/>
      <c r="BE147" s="89"/>
      <c r="BF147" s="89"/>
      <c r="BG147" s="89"/>
      <c r="BH147" s="89"/>
    </row>
    <row r="148" spans="1:60" x14ac:dyDescent="0.35">
      <c r="A148" s="89"/>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K148" s="89"/>
      <c r="AL148" s="89"/>
      <c r="AM148" s="89"/>
      <c r="AN148" s="89"/>
      <c r="AO148" s="89"/>
      <c r="AP148" s="89"/>
      <c r="AQ148" s="89"/>
      <c r="AR148" s="89"/>
      <c r="AS148" s="89"/>
      <c r="AT148" s="89"/>
      <c r="AU148" s="89"/>
      <c r="AV148" s="89"/>
      <c r="AW148" s="89"/>
      <c r="AX148" s="89"/>
      <c r="AY148" s="89"/>
      <c r="AZ148" s="89"/>
      <c r="BA148" s="89"/>
      <c r="BB148" s="89"/>
      <c r="BC148" s="89"/>
      <c r="BD148" s="89"/>
      <c r="BE148" s="89"/>
      <c r="BF148" s="89"/>
      <c r="BG148" s="89"/>
      <c r="BH148" s="89"/>
    </row>
    <row r="149" spans="1:60" x14ac:dyDescent="0.35">
      <c r="A149" s="89"/>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c r="AG149" s="89"/>
      <c r="AH149" s="89"/>
      <c r="AI149" s="89"/>
      <c r="AJ149" s="89"/>
      <c r="AK149" s="89"/>
      <c r="AL149" s="89"/>
      <c r="AM149" s="89"/>
      <c r="AN149" s="89"/>
      <c r="AO149" s="89"/>
      <c r="AP149" s="89"/>
      <c r="AQ149" s="89"/>
      <c r="AR149" s="89"/>
      <c r="AS149" s="89"/>
      <c r="AT149" s="89"/>
      <c r="AU149" s="89"/>
      <c r="AV149" s="89"/>
      <c r="AW149" s="89"/>
      <c r="AX149" s="89"/>
      <c r="AY149" s="89"/>
      <c r="AZ149" s="89"/>
      <c r="BA149" s="89"/>
      <c r="BB149" s="89"/>
      <c r="BC149" s="89"/>
      <c r="BD149" s="89"/>
      <c r="BE149" s="89"/>
      <c r="BF149" s="89"/>
      <c r="BG149" s="89"/>
      <c r="BH149" s="89"/>
    </row>
    <row r="150" spans="1:60" x14ac:dyDescent="0.35">
      <c r="A150" s="89"/>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89"/>
      <c r="AI150" s="89"/>
      <c r="AJ150" s="89"/>
      <c r="AK150" s="89"/>
      <c r="AL150" s="89"/>
      <c r="AM150" s="89"/>
      <c r="AN150" s="89"/>
      <c r="AO150" s="89"/>
      <c r="AP150" s="89"/>
      <c r="AQ150" s="89"/>
      <c r="AR150" s="89"/>
      <c r="AS150" s="89"/>
      <c r="AT150" s="89"/>
      <c r="AU150" s="89"/>
      <c r="AV150" s="89"/>
      <c r="AW150" s="89"/>
      <c r="AX150" s="89"/>
      <c r="AY150" s="89"/>
      <c r="AZ150" s="89"/>
      <c r="BA150" s="89"/>
      <c r="BB150" s="89"/>
      <c r="BC150" s="89"/>
      <c r="BD150" s="89"/>
      <c r="BE150" s="89"/>
      <c r="BF150" s="89"/>
      <c r="BG150" s="89"/>
      <c r="BH150" s="89"/>
    </row>
    <row r="151" spans="1:60" x14ac:dyDescent="0.35">
      <c r="A151" s="89"/>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c r="AG151" s="89"/>
      <c r="AH151" s="89"/>
      <c r="AI151" s="89"/>
      <c r="AJ151" s="89"/>
      <c r="AK151" s="89"/>
      <c r="AL151" s="89"/>
      <c r="AM151" s="89"/>
      <c r="AN151" s="89"/>
      <c r="AO151" s="89"/>
      <c r="AP151" s="89"/>
      <c r="AQ151" s="89"/>
      <c r="AR151" s="89"/>
      <c r="AS151" s="89"/>
      <c r="AT151" s="89"/>
      <c r="AU151" s="89"/>
      <c r="AV151" s="89"/>
      <c r="AW151" s="89"/>
      <c r="AX151" s="89"/>
      <c r="AY151" s="89"/>
      <c r="AZ151" s="89"/>
      <c r="BA151" s="89"/>
      <c r="BB151" s="89"/>
      <c r="BC151" s="89"/>
      <c r="BD151" s="89"/>
      <c r="BE151" s="89"/>
      <c r="BF151" s="89"/>
      <c r="BG151" s="89"/>
      <c r="BH151" s="89"/>
    </row>
    <row r="152" spans="1:60" x14ac:dyDescent="0.35">
      <c r="A152" s="89"/>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89"/>
      <c r="AN152" s="89"/>
      <c r="AO152" s="89"/>
      <c r="AP152" s="89"/>
      <c r="AQ152" s="89"/>
      <c r="AR152" s="89"/>
      <c r="AS152" s="89"/>
      <c r="AT152" s="89"/>
      <c r="AU152" s="89"/>
      <c r="AV152" s="89"/>
      <c r="AW152" s="89"/>
      <c r="AX152" s="89"/>
      <c r="AY152" s="89"/>
      <c r="AZ152" s="89"/>
      <c r="BA152" s="89"/>
      <c r="BB152" s="89"/>
      <c r="BC152" s="89"/>
      <c r="BD152" s="89"/>
      <c r="BE152" s="89"/>
      <c r="BF152" s="89"/>
      <c r="BG152" s="89"/>
      <c r="BH152" s="89"/>
    </row>
    <row r="153" spans="1:60" x14ac:dyDescent="0.35">
      <c r="A153" s="89"/>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89"/>
      <c r="AK153" s="89"/>
      <c r="AL153" s="89"/>
      <c r="AM153" s="89"/>
      <c r="AN153" s="89"/>
      <c r="AO153" s="89"/>
      <c r="AP153" s="89"/>
      <c r="AQ153" s="89"/>
      <c r="AR153" s="89"/>
      <c r="AS153" s="89"/>
      <c r="AT153" s="89"/>
      <c r="AU153" s="89"/>
      <c r="AV153" s="89"/>
      <c r="AW153" s="89"/>
      <c r="AX153" s="89"/>
      <c r="AY153" s="89"/>
      <c r="AZ153" s="89"/>
      <c r="BA153" s="89"/>
      <c r="BB153" s="89"/>
      <c r="BC153" s="89"/>
      <c r="BD153" s="89"/>
      <c r="BE153" s="89"/>
      <c r="BF153" s="89"/>
      <c r="BG153" s="89"/>
      <c r="BH153" s="89"/>
    </row>
    <row r="154" spans="1:60" x14ac:dyDescent="0.35">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89"/>
      <c r="AI154" s="89"/>
      <c r="AJ154" s="89"/>
      <c r="AK154" s="89"/>
      <c r="AL154" s="89"/>
      <c r="AM154" s="89"/>
      <c r="AN154" s="89"/>
      <c r="AO154" s="89"/>
      <c r="AP154" s="89"/>
      <c r="AQ154" s="89"/>
      <c r="AR154" s="89"/>
      <c r="AS154" s="89"/>
      <c r="AT154" s="89"/>
      <c r="AU154" s="89"/>
      <c r="AV154" s="89"/>
      <c r="AW154" s="89"/>
      <c r="AX154" s="89"/>
      <c r="AY154" s="89"/>
      <c r="AZ154" s="89"/>
      <c r="BA154" s="89"/>
      <c r="BB154" s="89"/>
      <c r="BC154" s="89"/>
      <c r="BD154" s="89"/>
      <c r="BE154" s="89"/>
      <c r="BF154" s="89"/>
      <c r="BG154" s="89"/>
      <c r="BH154" s="89"/>
    </row>
    <row r="155" spans="1:60" x14ac:dyDescent="0.35">
      <c r="A155" s="89"/>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89"/>
      <c r="AI155" s="89"/>
      <c r="AJ155" s="89"/>
      <c r="AK155" s="89"/>
      <c r="AL155" s="89"/>
      <c r="AM155" s="89"/>
      <c r="AN155" s="89"/>
      <c r="AO155" s="89"/>
      <c r="AP155" s="89"/>
      <c r="AQ155" s="89"/>
      <c r="AR155" s="89"/>
      <c r="AS155" s="89"/>
      <c r="AT155" s="89"/>
      <c r="AU155" s="89"/>
      <c r="AV155" s="89"/>
      <c r="AW155" s="89"/>
      <c r="AX155" s="89"/>
      <c r="AY155" s="89"/>
      <c r="AZ155" s="89"/>
      <c r="BA155" s="89"/>
      <c r="BB155" s="89"/>
      <c r="BC155" s="89"/>
      <c r="BD155" s="89"/>
      <c r="BE155" s="89"/>
      <c r="BF155" s="89"/>
      <c r="BG155" s="89"/>
      <c r="BH155" s="89"/>
    </row>
    <row r="156" spans="1:60" x14ac:dyDescent="0.35">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89"/>
      <c r="AI156" s="89"/>
      <c r="AJ156" s="89"/>
      <c r="AK156" s="89"/>
      <c r="AL156" s="89"/>
      <c r="AM156" s="89"/>
      <c r="AN156" s="89"/>
      <c r="AO156" s="89"/>
      <c r="AP156" s="89"/>
      <c r="AQ156" s="89"/>
      <c r="AR156" s="89"/>
      <c r="AS156" s="89"/>
      <c r="AT156" s="89"/>
      <c r="AU156" s="89"/>
      <c r="AV156" s="89"/>
      <c r="AW156" s="89"/>
      <c r="AX156" s="89"/>
      <c r="AY156" s="89"/>
      <c r="AZ156" s="89"/>
      <c r="BA156" s="89"/>
      <c r="BB156" s="89"/>
      <c r="BC156" s="89"/>
      <c r="BD156" s="89"/>
      <c r="BE156" s="89"/>
      <c r="BF156" s="89"/>
      <c r="BG156" s="89"/>
      <c r="BH156" s="89"/>
    </row>
    <row r="157" spans="1:60" x14ac:dyDescent="0.35">
      <c r="A157" s="89"/>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9"/>
      <c r="AL157" s="89"/>
      <c r="AM157" s="89"/>
      <c r="AN157" s="89"/>
      <c r="AO157" s="89"/>
      <c r="AP157" s="89"/>
      <c r="AQ157" s="89"/>
      <c r="AR157" s="89"/>
      <c r="AS157" s="89"/>
      <c r="AT157" s="89"/>
      <c r="AU157" s="89"/>
      <c r="AV157" s="89"/>
      <c r="AW157" s="89"/>
      <c r="AX157" s="89"/>
      <c r="AY157" s="89"/>
      <c r="AZ157" s="89"/>
      <c r="BA157" s="89"/>
      <c r="BB157" s="89"/>
      <c r="BC157" s="89"/>
      <c r="BD157" s="89"/>
      <c r="BE157" s="89"/>
      <c r="BF157" s="89"/>
      <c r="BG157" s="89"/>
      <c r="BH157" s="89"/>
    </row>
    <row r="158" spans="1:60" x14ac:dyDescent="0.35">
      <c r="A158" s="89"/>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89"/>
      <c r="AN158" s="89"/>
      <c r="AO158" s="89"/>
      <c r="AP158" s="89"/>
      <c r="AQ158" s="89"/>
      <c r="AR158" s="89"/>
      <c r="AS158" s="89"/>
      <c r="AT158" s="89"/>
      <c r="AU158" s="89"/>
      <c r="AV158" s="89"/>
      <c r="AW158" s="89"/>
      <c r="AX158" s="89"/>
      <c r="AY158" s="89"/>
      <c r="AZ158" s="89"/>
      <c r="BA158" s="89"/>
      <c r="BB158" s="89"/>
      <c r="BC158" s="89"/>
      <c r="BD158" s="89"/>
      <c r="BE158" s="89"/>
      <c r="BF158" s="89"/>
      <c r="BG158" s="89"/>
      <c r="BH158" s="89"/>
    </row>
    <row r="159" spans="1:60" x14ac:dyDescent="0.35">
      <c r="A159" s="89"/>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c r="AG159" s="89"/>
      <c r="AH159" s="89"/>
      <c r="AI159" s="89"/>
      <c r="AJ159" s="89"/>
      <c r="AK159" s="89"/>
      <c r="AL159" s="89"/>
      <c r="AM159" s="89"/>
      <c r="AN159" s="89"/>
      <c r="AO159" s="89"/>
      <c r="AP159" s="89"/>
      <c r="AQ159" s="89"/>
      <c r="AR159" s="89"/>
      <c r="AS159" s="89"/>
      <c r="AT159" s="89"/>
      <c r="AU159" s="89"/>
      <c r="AV159" s="89"/>
      <c r="AW159" s="89"/>
      <c r="AX159" s="89"/>
      <c r="AY159" s="89"/>
      <c r="AZ159" s="89"/>
      <c r="BA159" s="89"/>
      <c r="BB159" s="89"/>
      <c r="BC159" s="89"/>
      <c r="BD159" s="89"/>
      <c r="BE159" s="89"/>
      <c r="BF159" s="89"/>
      <c r="BG159" s="89"/>
      <c r="BH159" s="89"/>
    </row>
    <row r="160" spans="1:60" x14ac:dyDescent="0.35">
      <c r="A160" s="89"/>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89"/>
      <c r="AK160" s="89"/>
      <c r="AL160" s="89"/>
      <c r="AM160" s="89"/>
      <c r="AN160" s="89"/>
      <c r="AO160" s="89"/>
      <c r="AP160" s="89"/>
      <c r="AQ160" s="89"/>
      <c r="AR160" s="89"/>
      <c r="AS160" s="89"/>
      <c r="AT160" s="89"/>
      <c r="AU160" s="89"/>
      <c r="AV160" s="89"/>
      <c r="AW160" s="89"/>
      <c r="AX160" s="89"/>
      <c r="AY160" s="89"/>
      <c r="AZ160" s="89"/>
      <c r="BA160" s="89"/>
      <c r="BB160" s="89"/>
      <c r="BC160" s="89"/>
      <c r="BD160" s="89"/>
      <c r="BE160" s="89"/>
      <c r="BF160" s="89"/>
      <c r="BG160" s="89"/>
      <c r="BH160" s="89"/>
    </row>
    <row r="161" spans="1:60" x14ac:dyDescent="0.35">
      <c r="A161" s="89"/>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89"/>
      <c r="AI161" s="89"/>
      <c r="AJ161" s="89"/>
      <c r="AK161" s="89"/>
      <c r="AL161" s="89"/>
      <c r="AM161" s="89"/>
      <c r="AN161" s="89"/>
      <c r="AO161" s="89"/>
      <c r="AP161" s="89"/>
      <c r="AQ161" s="89"/>
      <c r="AR161" s="89"/>
      <c r="AS161" s="89"/>
      <c r="AT161" s="89"/>
      <c r="AU161" s="89"/>
      <c r="AV161" s="89"/>
      <c r="AW161" s="89"/>
      <c r="AX161" s="89"/>
      <c r="AY161" s="89"/>
      <c r="AZ161" s="89"/>
      <c r="BA161" s="89"/>
      <c r="BB161" s="89"/>
      <c r="BC161" s="89"/>
      <c r="BD161" s="89"/>
      <c r="BE161" s="89"/>
      <c r="BF161" s="89"/>
      <c r="BG161" s="89"/>
      <c r="BH161" s="89"/>
    </row>
    <row r="162" spans="1:60" x14ac:dyDescent="0.35">
      <c r="A162" s="89"/>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c r="AG162" s="89"/>
      <c r="AH162" s="89"/>
      <c r="AI162" s="89"/>
      <c r="AJ162" s="89"/>
      <c r="AK162" s="89"/>
      <c r="AL162" s="89"/>
      <c r="AM162" s="89"/>
      <c r="AN162" s="89"/>
      <c r="AO162" s="89"/>
      <c r="AP162" s="89"/>
      <c r="AQ162" s="89"/>
      <c r="AR162" s="89"/>
      <c r="AS162" s="89"/>
      <c r="AT162" s="89"/>
      <c r="AU162" s="89"/>
      <c r="AV162" s="89"/>
      <c r="AW162" s="89"/>
      <c r="AX162" s="89"/>
      <c r="AY162" s="89"/>
      <c r="AZ162" s="89"/>
      <c r="BA162" s="89"/>
      <c r="BB162" s="89"/>
      <c r="BC162" s="89"/>
      <c r="BD162" s="89"/>
      <c r="BE162" s="89"/>
      <c r="BF162" s="89"/>
      <c r="BG162" s="89"/>
      <c r="BH162" s="89"/>
    </row>
    <row r="163" spans="1:60" x14ac:dyDescent="0.35">
      <c r="A163" s="89"/>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89"/>
      <c r="AI163" s="89"/>
      <c r="AJ163" s="89"/>
      <c r="AK163" s="89"/>
      <c r="AL163" s="89"/>
      <c r="AM163" s="89"/>
      <c r="AN163" s="89"/>
      <c r="AO163" s="89"/>
      <c r="AP163" s="89"/>
      <c r="AQ163" s="89"/>
      <c r="AR163" s="89"/>
      <c r="AS163" s="89"/>
      <c r="AT163" s="89"/>
      <c r="AU163" s="89"/>
      <c r="AV163" s="89"/>
      <c r="AW163" s="89"/>
      <c r="AX163" s="89"/>
      <c r="AY163" s="89"/>
      <c r="AZ163" s="89"/>
      <c r="BA163" s="89"/>
      <c r="BB163" s="89"/>
      <c r="BC163" s="89"/>
      <c r="BD163" s="89"/>
      <c r="BE163" s="89"/>
      <c r="BF163" s="89"/>
      <c r="BG163" s="89"/>
      <c r="BH163" s="89"/>
    </row>
    <row r="164" spans="1:60" x14ac:dyDescent="0.35">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89"/>
      <c r="AI164" s="89"/>
      <c r="AJ164" s="89"/>
      <c r="AK164" s="89"/>
      <c r="AL164" s="89"/>
      <c r="AM164" s="89"/>
      <c r="AN164" s="89"/>
      <c r="AO164" s="89"/>
      <c r="AP164" s="89"/>
      <c r="AQ164" s="89"/>
      <c r="AR164" s="89"/>
      <c r="AS164" s="89"/>
      <c r="AT164" s="89"/>
      <c r="AU164" s="89"/>
      <c r="AV164" s="89"/>
      <c r="AW164" s="89"/>
      <c r="AX164" s="89"/>
      <c r="AY164" s="89"/>
      <c r="AZ164" s="89"/>
      <c r="BA164" s="89"/>
      <c r="BB164" s="89"/>
      <c r="BC164" s="89"/>
      <c r="BD164" s="89"/>
      <c r="BE164" s="89"/>
      <c r="BF164" s="89"/>
      <c r="BG164" s="89"/>
      <c r="BH164" s="89"/>
    </row>
    <row r="165" spans="1:60" x14ac:dyDescent="0.35">
      <c r="A165" s="89"/>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9"/>
      <c r="AM165" s="89"/>
      <c r="AN165" s="89"/>
      <c r="AO165" s="89"/>
      <c r="AP165" s="89"/>
      <c r="AQ165" s="89"/>
      <c r="AR165" s="89"/>
      <c r="AS165" s="89"/>
      <c r="AT165" s="89"/>
      <c r="AU165" s="89"/>
      <c r="AV165" s="89"/>
      <c r="AW165" s="89"/>
      <c r="AX165" s="89"/>
      <c r="AY165" s="89"/>
      <c r="AZ165" s="89"/>
      <c r="BA165" s="89"/>
      <c r="BB165" s="89"/>
      <c r="BC165" s="89"/>
      <c r="BD165" s="89"/>
      <c r="BE165" s="89"/>
      <c r="BF165" s="89"/>
      <c r="BG165" s="89"/>
      <c r="BH165" s="89"/>
    </row>
    <row r="166" spans="1:60" x14ac:dyDescent="0.35">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row>
    <row r="167" spans="1:60" x14ac:dyDescent="0.35">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c r="AG167" s="89"/>
      <c r="AH167" s="89"/>
      <c r="AI167" s="89"/>
      <c r="AJ167" s="89"/>
      <c r="AK167" s="89"/>
      <c r="AL167" s="89"/>
      <c r="AM167" s="89"/>
      <c r="AN167" s="89"/>
      <c r="AO167" s="89"/>
      <c r="AP167" s="89"/>
      <c r="AQ167" s="89"/>
      <c r="AR167" s="89"/>
      <c r="AS167" s="89"/>
      <c r="AT167" s="89"/>
      <c r="AU167" s="89"/>
      <c r="AV167" s="89"/>
      <c r="AW167" s="89"/>
      <c r="AX167" s="89"/>
      <c r="AY167" s="89"/>
      <c r="AZ167" s="89"/>
      <c r="BA167" s="89"/>
      <c r="BB167" s="89"/>
      <c r="BC167" s="89"/>
      <c r="BD167" s="89"/>
      <c r="BE167" s="89"/>
      <c r="BF167" s="89"/>
      <c r="BG167" s="89"/>
      <c r="BH167" s="89"/>
    </row>
    <row r="168" spans="1:60" x14ac:dyDescent="0.35">
      <c r="A168" s="89"/>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row>
    <row r="169" spans="1:60" x14ac:dyDescent="0.35">
      <c r="A169" s="89"/>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c r="AQ169" s="89"/>
      <c r="AR169" s="89"/>
      <c r="AS169" s="89"/>
      <c r="AT169" s="89"/>
      <c r="AU169" s="89"/>
      <c r="AV169" s="89"/>
      <c r="AW169" s="89"/>
      <c r="AX169" s="89"/>
      <c r="AY169" s="89"/>
      <c r="AZ169" s="89"/>
      <c r="BA169" s="89"/>
      <c r="BB169" s="89"/>
      <c r="BC169" s="89"/>
      <c r="BD169" s="89"/>
      <c r="BE169" s="89"/>
      <c r="BF169" s="89"/>
      <c r="BG169" s="89"/>
      <c r="BH169" s="89"/>
    </row>
    <row r="170" spans="1:60" x14ac:dyDescent="0.35">
      <c r="A170" s="89"/>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89"/>
      <c r="AI170" s="89"/>
      <c r="AJ170" s="89"/>
      <c r="AK170" s="89"/>
      <c r="AL170" s="89"/>
      <c r="AM170" s="89"/>
      <c r="AN170" s="89"/>
      <c r="AO170" s="89"/>
      <c r="AP170" s="89"/>
      <c r="AQ170" s="89"/>
      <c r="AR170" s="89"/>
      <c r="AS170" s="89"/>
      <c r="AT170" s="89"/>
      <c r="AU170" s="89"/>
      <c r="AV170" s="89"/>
      <c r="AW170" s="89"/>
      <c r="AX170" s="89"/>
      <c r="AY170" s="89"/>
      <c r="AZ170" s="89"/>
      <c r="BA170" s="89"/>
      <c r="BB170" s="89"/>
      <c r="BC170" s="89"/>
      <c r="BD170" s="89"/>
      <c r="BE170" s="89"/>
      <c r="BF170" s="89"/>
      <c r="BG170" s="89"/>
      <c r="BH170" s="89"/>
    </row>
    <row r="171" spans="1:60" x14ac:dyDescent="0.35">
      <c r="A171" s="89"/>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c r="AP171" s="89"/>
      <c r="AQ171" s="89"/>
      <c r="AR171" s="89"/>
      <c r="AS171" s="89"/>
      <c r="AT171" s="89"/>
      <c r="AU171" s="89"/>
      <c r="AV171" s="89"/>
      <c r="AW171" s="89"/>
      <c r="AX171" s="89"/>
      <c r="AY171" s="89"/>
      <c r="AZ171" s="89"/>
      <c r="BA171" s="89"/>
      <c r="BB171" s="89"/>
      <c r="BC171" s="89"/>
      <c r="BD171" s="89"/>
      <c r="BE171" s="89"/>
      <c r="BF171" s="89"/>
      <c r="BG171" s="89"/>
      <c r="BH171" s="89"/>
    </row>
    <row r="172" spans="1:60" x14ac:dyDescent="0.35">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c r="AG172" s="89"/>
      <c r="AH172" s="89"/>
      <c r="AI172" s="89"/>
      <c r="AJ172" s="89"/>
      <c r="AK172" s="89"/>
      <c r="AL172" s="89"/>
      <c r="AM172" s="89"/>
      <c r="AN172" s="89"/>
      <c r="AO172" s="89"/>
      <c r="AP172" s="89"/>
      <c r="AQ172" s="89"/>
      <c r="AR172" s="89"/>
      <c r="AS172" s="89"/>
      <c r="AT172" s="89"/>
      <c r="AU172" s="89"/>
      <c r="AV172" s="89"/>
      <c r="AW172" s="89"/>
      <c r="AX172" s="89"/>
      <c r="AY172" s="89"/>
      <c r="AZ172" s="89"/>
      <c r="BA172" s="89"/>
      <c r="BB172" s="89"/>
      <c r="BC172" s="89"/>
      <c r="BD172" s="89"/>
      <c r="BE172" s="89"/>
      <c r="BF172" s="89"/>
      <c r="BG172" s="89"/>
      <c r="BH172" s="89"/>
    </row>
    <row r="173" spans="1:60" x14ac:dyDescent="0.35">
      <c r="A173" s="89"/>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89"/>
      <c r="AK173" s="89"/>
      <c r="AL173" s="89"/>
      <c r="AM173" s="89"/>
      <c r="AN173" s="89"/>
      <c r="AO173" s="89"/>
      <c r="AP173" s="89"/>
      <c r="AQ173" s="89"/>
      <c r="AR173" s="89"/>
      <c r="AS173" s="89"/>
      <c r="AT173" s="89"/>
      <c r="AU173" s="89"/>
      <c r="AV173" s="89"/>
      <c r="AW173" s="89"/>
      <c r="AX173" s="89"/>
      <c r="AY173" s="89"/>
      <c r="AZ173" s="89"/>
      <c r="BA173" s="89"/>
      <c r="BB173" s="89"/>
      <c r="BC173" s="89"/>
      <c r="BD173" s="89"/>
      <c r="BE173" s="89"/>
      <c r="BF173" s="89"/>
      <c r="BG173" s="89"/>
      <c r="BH173" s="89"/>
    </row>
    <row r="174" spans="1:60" x14ac:dyDescent="0.35">
      <c r="A174" s="89"/>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c r="AB174" s="89"/>
      <c r="AC174" s="89"/>
      <c r="AD174" s="89"/>
      <c r="AE174" s="89"/>
      <c r="AF174" s="89"/>
      <c r="AG174" s="89"/>
      <c r="AH174" s="89"/>
      <c r="AI174" s="89"/>
      <c r="AJ174" s="89"/>
      <c r="AK174" s="89"/>
      <c r="AL174" s="89"/>
      <c r="AM174" s="89"/>
      <c r="AN174" s="89"/>
      <c r="AO174" s="89"/>
      <c r="AP174" s="89"/>
      <c r="AQ174" s="89"/>
      <c r="AR174" s="89"/>
      <c r="AS174" s="89"/>
      <c r="AT174" s="89"/>
      <c r="AU174" s="89"/>
      <c r="AV174" s="89"/>
      <c r="AW174" s="89"/>
      <c r="AX174" s="89"/>
      <c r="AY174" s="89"/>
      <c r="AZ174" s="89"/>
      <c r="BA174" s="89"/>
      <c r="BB174" s="89"/>
      <c r="BC174" s="89"/>
      <c r="BD174" s="89"/>
      <c r="BE174" s="89"/>
      <c r="BF174" s="89"/>
      <c r="BG174" s="89"/>
      <c r="BH174" s="89"/>
    </row>
    <row r="175" spans="1:60" x14ac:dyDescent="0.35">
      <c r="A175" s="89"/>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c r="AG175" s="89"/>
      <c r="AH175" s="89"/>
      <c r="AI175" s="89"/>
      <c r="AJ175" s="89"/>
      <c r="AK175" s="89"/>
      <c r="AL175" s="89"/>
      <c r="AM175" s="89"/>
      <c r="AN175" s="89"/>
      <c r="AO175" s="89"/>
      <c r="AP175" s="89"/>
      <c r="AQ175" s="89"/>
      <c r="AR175" s="89"/>
      <c r="AS175" s="89"/>
      <c r="AT175" s="89"/>
      <c r="AU175" s="89"/>
      <c r="AV175" s="89"/>
      <c r="AW175" s="89"/>
      <c r="AX175" s="89"/>
      <c r="AY175" s="89"/>
      <c r="AZ175" s="89"/>
      <c r="BA175" s="89"/>
      <c r="BB175" s="89"/>
      <c r="BC175" s="89"/>
      <c r="BD175" s="89"/>
      <c r="BE175" s="89"/>
      <c r="BF175" s="89"/>
      <c r="BG175" s="89"/>
      <c r="BH175" s="89"/>
    </row>
    <row r="176" spans="1:60" x14ac:dyDescent="0.35">
      <c r="A176" s="89"/>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c r="AG176" s="89"/>
      <c r="AH176" s="89"/>
      <c r="AI176" s="89"/>
      <c r="AJ176" s="89"/>
      <c r="AK176" s="89"/>
      <c r="AL176" s="89"/>
      <c r="AM176" s="89"/>
      <c r="AN176" s="89"/>
      <c r="AO176" s="89"/>
      <c r="AP176" s="89"/>
      <c r="AQ176" s="89"/>
      <c r="AR176" s="89"/>
      <c r="AS176" s="89"/>
      <c r="AT176" s="89"/>
      <c r="AU176" s="89"/>
      <c r="AV176" s="89"/>
      <c r="AW176" s="89"/>
      <c r="AX176" s="89"/>
      <c r="AY176" s="89"/>
      <c r="AZ176" s="89"/>
      <c r="BA176" s="89"/>
      <c r="BB176" s="89"/>
      <c r="BC176" s="89"/>
      <c r="BD176" s="89"/>
      <c r="BE176" s="89"/>
      <c r="BF176" s="89"/>
      <c r="BG176" s="89"/>
      <c r="BH176" s="89"/>
    </row>
    <row r="177" spans="1:60" x14ac:dyDescent="0.35">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89"/>
      <c r="AI177" s="89"/>
      <c r="AJ177" s="89"/>
      <c r="AK177" s="89"/>
      <c r="AL177" s="89"/>
      <c r="AM177" s="89"/>
      <c r="AN177" s="89"/>
      <c r="AO177" s="89"/>
      <c r="AP177" s="89"/>
      <c r="AQ177" s="89"/>
      <c r="AR177" s="89"/>
      <c r="AS177" s="89"/>
      <c r="AT177" s="89"/>
      <c r="AU177" s="89"/>
      <c r="AV177" s="89"/>
      <c r="AW177" s="89"/>
      <c r="AX177" s="89"/>
      <c r="AY177" s="89"/>
      <c r="AZ177" s="89"/>
      <c r="BA177" s="89"/>
      <c r="BB177" s="89"/>
      <c r="BC177" s="89"/>
      <c r="BD177" s="89"/>
      <c r="BE177" s="89"/>
      <c r="BF177" s="89"/>
      <c r="BG177" s="89"/>
      <c r="BH177" s="89"/>
    </row>
    <row r="178" spans="1:60" x14ac:dyDescent="0.35">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89"/>
      <c r="AI178" s="89"/>
      <c r="AJ178" s="89"/>
      <c r="AK178" s="89"/>
      <c r="AL178" s="89"/>
      <c r="AM178" s="89"/>
      <c r="AN178" s="89"/>
      <c r="AO178" s="89"/>
      <c r="AP178" s="89"/>
      <c r="AQ178" s="89"/>
      <c r="AR178" s="89"/>
      <c r="AS178" s="89"/>
      <c r="AT178" s="89"/>
      <c r="AU178" s="89"/>
      <c r="AV178" s="89"/>
      <c r="AW178" s="89"/>
      <c r="AX178" s="89"/>
      <c r="AY178" s="89"/>
      <c r="AZ178" s="89"/>
      <c r="BA178" s="89"/>
      <c r="BB178" s="89"/>
      <c r="BC178" s="89"/>
      <c r="BD178" s="89"/>
      <c r="BE178" s="89"/>
      <c r="BF178" s="89"/>
      <c r="BG178" s="89"/>
      <c r="BH178" s="89"/>
    </row>
    <row r="179" spans="1:60" x14ac:dyDescent="0.35">
      <c r="A179" s="89"/>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c r="AG179" s="89"/>
      <c r="AH179" s="89"/>
      <c r="AI179" s="89"/>
      <c r="AJ179" s="89"/>
      <c r="AK179" s="89"/>
      <c r="AL179" s="89"/>
      <c r="AM179" s="89"/>
      <c r="AN179" s="89"/>
      <c r="AO179" s="89"/>
      <c r="AP179" s="89"/>
      <c r="AQ179" s="89"/>
      <c r="AR179" s="89"/>
      <c r="AS179" s="89"/>
      <c r="AT179" s="89"/>
      <c r="AU179" s="89"/>
      <c r="AV179" s="89"/>
      <c r="AW179" s="89"/>
      <c r="AX179" s="89"/>
      <c r="AY179" s="89"/>
      <c r="AZ179" s="89"/>
      <c r="BA179" s="89"/>
      <c r="BB179" s="89"/>
      <c r="BC179" s="89"/>
      <c r="BD179" s="89"/>
      <c r="BE179" s="89"/>
      <c r="BF179" s="89"/>
      <c r="BG179" s="89"/>
      <c r="BH179" s="89"/>
    </row>
    <row r="180" spans="1:60" x14ac:dyDescent="0.35">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c r="AG180" s="89"/>
      <c r="AH180" s="89"/>
      <c r="AI180" s="89"/>
      <c r="AJ180" s="89"/>
      <c r="AK180" s="89"/>
      <c r="AL180" s="89"/>
      <c r="AM180" s="89"/>
      <c r="AN180" s="89"/>
      <c r="AO180" s="89"/>
      <c r="AP180" s="89"/>
      <c r="AQ180" s="89"/>
      <c r="AR180" s="89"/>
      <c r="AS180" s="89"/>
      <c r="AT180" s="89"/>
      <c r="AU180" s="89"/>
      <c r="AV180" s="89"/>
      <c r="AW180" s="89"/>
      <c r="AX180" s="89"/>
      <c r="AY180" s="89"/>
      <c r="AZ180" s="89"/>
      <c r="BA180" s="89"/>
      <c r="BB180" s="89"/>
      <c r="BC180" s="89"/>
      <c r="BD180" s="89"/>
      <c r="BE180" s="89"/>
      <c r="BF180" s="89"/>
      <c r="BG180" s="89"/>
      <c r="BH180" s="89"/>
    </row>
    <row r="181" spans="1:60" x14ac:dyDescent="0.35">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c r="AG181" s="89"/>
      <c r="AH181" s="89"/>
      <c r="AI181" s="89"/>
      <c r="AJ181" s="89"/>
      <c r="AK181" s="89"/>
      <c r="AL181" s="89"/>
      <c r="AM181" s="89"/>
      <c r="AN181" s="89"/>
      <c r="AO181" s="89"/>
      <c r="AP181" s="89"/>
      <c r="AQ181" s="89"/>
      <c r="AR181" s="89"/>
      <c r="AS181" s="89"/>
      <c r="AT181" s="89"/>
      <c r="AU181" s="89"/>
      <c r="AV181" s="89"/>
      <c r="AW181" s="89"/>
      <c r="AX181" s="89"/>
      <c r="AY181" s="89"/>
      <c r="AZ181" s="89"/>
      <c r="BA181" s="89"/>
      <c r="BB181" s="89"/>
      <c r="BC181" s="89"/>
      <c r="BD181" s="89"/>
      <c r="BE181" s="89"/>
      <c r="BF181" s="89"/>
      <c r="BG181" s="89"/>
      <c r="BH181" s="89"/>
    </row>
    <row r="182" spans="1:60" x14ac:dyDescent="0.35">
      <c r="A182" s="89"/>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c r="AG182" s="89"/>
      <c r="AH182" s="89"/>
      <c r="AI182" s="89"/>
      <c r="AJ182" s="89"/>
      <c r="AK182" s="89"/>
      <c r="AL182" s="89"/>
      <c r="AM182" s="89"/>
      <c r="AN182" s="89"/>
      <c r="AO182" s="89"/>
      <c r="AP182" s="89"/>
      <c r="AQ182" s="89"/>
      <c r="AR182" s="89"/>
      <c r="AS182" s="89"/>
      <c r="AT182" s="89"/>
      <c r="AU182" s="89"/>
      <c r="AV182" s="89"/>
      <c r="AW182" s="89"/>
      <c r="AX182" s="89"/>
      <c r="AY182" s="89"/>
      <c r="AZ182" s="89"/>
      <c r="BA182" s="89"/>
      <c r="BB182" s="89"/>
      <c r="BC182" s="89"/>
      <c r="BD182" s="89"/>
      <c r="BE182" s="89"/>
      <c r="BF182" s="89"/>
      <c r="BG182" s="89"/>
      <c r="BH182" s="89"/>
    </row>
    <row r="183" spans="1:60" x14ac:dyDescent="0.35">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c r="AH183" s="89"/>
      <c r="AI183" s="89"/>
      <c r="AJ183" s="89"/>
      <c r="AK183" s="89"/>
      <c r="AL183" s="89"/>
      <c r="AM183" s="89"/>
      <c r="AN183" s="89"/>
      <c r="AO183" s="89"/>
      <c r="AP183" s="89"/>
      <c r="AQ183" s="89"/>
      <c r="AR183" s="89"/>
      <c r="AS183" s="89"/>
      <c r="AT183" s="89"/>
      <c r="AU183" s="89"/>
      <c r="AV183" s="89"/>
      <c r="AW183" s="89"/>
      <c r="AX183" s="89"/>
      <c r="AY183" s="89"/>
      <c r="AZ183" s="89"/>
      <c r="BA183" s="89"/>
      <c r="BB183" s="89"/>
      <c r="BC183" s="89"/>
      <c r="BD183" s="89"/>
      <c r="BE183" s="89"/>
      <c r="BF183" s="89"/>
      <c r="BG183" s="89"/>
      <c r="BH183" s="89"/>
    </row>
    <row r="184" spans="1:60" x14ac:dyDescent="0.35">
      <c r="A184" s="89"/>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c r="AG184" s="89"/>
      <c r="AH184" s="89"/>
      <c r="AI184" s="89"/>
      <c r="AJ184" s="89"/>
      <c r="AK184" s="89"/>
      <c r="AL184" s="89"/>
      <c r="AM184" s="89"/>
      <c r="AN184" s="89"/>
      <c r="AO184" s="89"/>
      <c r="AP184" s="89"/>
      <c r="AQ184" s="89"/>
      <c r="AR184" s="89"/>
      <c r="AS184" s="89"/>
      <c r="AT184" s="89"/>
      <c r="AU184" s="89"/>
      <c r="AV184" s="89"/>
      <c r="AW184" s="89"/>
      <c r="AX184" s="89"/>
      <c r="AY184" s="89"/>
      <c r="AZ184" s="89"/>
      <c r="BA184" s="89"/>
      <c r="BB184" s="89"/>
      <c r="BC184" s="89"/>
      <c r="BD184" s="89"/>
      <c r="BE184" s="89"/>
      <c r="BF184" s="89"/>
      <c r="BG184" s="89"/>
      <c r="BH184" s="89"/>
    </row>
    <row r="185" spans="1:60" x14ac:dyDescent="0.35">
      <c r="A185" s="89"/>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c r="AG185" s="89"/>
      <c r="AH185" s="89"/>
      <c r="AI185" s="89"/>
      <c r="AJ185" s="89"/>
      <c r="AK185" s="89"/>
      <c r="AL185" s="89"/>
      <c r="AM185" s="89"/>
      <c r="AN185" s="89"/>
      <c r="AO185" s="89"/>
      <c r="AP185" s="89"/>
      <c r="AQ185" s="89"/>
      <c r="AR185" s="89"/>
      <c r="AS185" s="89"/>
      <c r="AT185" s="89"/>
      <c r="AU185" s="89"/>
      <c r="AV185" s="89"/>
      <c r="AW185" s="89"/>
      <c r="AX185" s="89"/>
      <c r="AY185" s="89"/>
      <c r="AZ185" s="89"/>
      <c r="BA185" s="89"/>
      <c r="BB185" s="89"/>
      <c r="BC185" s="89"/>
      <c r="BD185" s="89"/>
      <c r="BE185" s="89"/>
      <c r="BF185" s="89"/>
      <c r="BG185" s="89"/>
      <c r="BH185" s="89"/>
    </row>
    <row r="186" spans="1:60" x14ac:dyDescent="0.35">
      <c r="A186" s="89"/>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c r="AG186" s="89"/>
      <c r="AH186" s="89"/>
      <c r="AI186" s="89"/>
      <c r="AJ186" s="89"/>
      <c r="AK186" s="89"/>
      <c r="AL186" s="89"/>
      <c r="AM186" s="89"/>
      <c r="AN186" s="89"/>
      <c r="AO186" s="89"/>
      <c r="AP186" s="89"/>
      <c r="AQ186" s="89"/>
      <c r="AR186" s="89"/>
      <c r="AS186" s="89"/>
      <c r="AT186" s="89"/>
      <c r="AU186" s="89"/>
      <c r="AV186" s="89"/>
      <c r="AW186" s="89"/>
      <c r="AX186" s="89"/>
      <c r="AY186" s="89"/>
      <c r="AZ186" s="89"/>
      <c r="BA186" s="89"/>
      <c r="BB186" s="89"/>
      <c r="BC186" s="89"/>
      <c r="BD186" s="89"/>
      <c r="BE186" s="89"/>
      <c r="BF186" s="89"/>
      <c r="BG186" s="89"/>
      <c r="BH186" s="89"/>
    </row>
    <row r="187" spans="1:60" x14ac:dyDescent="0.35">
      <c r="A187" s="89"/>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c r="AG187" s="89"/>
      <c r="AH187" s="89"/>
      <c r="AI187" s="89"/>
      <c r="AJ187" s="89"/>
      <c r="AK187" s="89"/>
      <c r="AL187" s="89"/>
      <c r="AM187" s="89"/>
      <c r="AN187" s="89"/>
      <c r="AO187" s="89"/>
      <c r="AP187" s="89"/>
      <c r="AQ187" s="89"/>
      <c r="AR187" s="89"/>
      <c r="AS187" s="89"/>
      <c r="AT187" s="89"/>
      <c r="AU187" s="89"/>
      <c r="AV187" s="89"/>
      <c r="AW187" s="89"/>
      <c r="AX187" s="89"/>
      <c r="AY187" s="89"/>
      <c r="AZ187" s="89"/>
      <c r="BA187" s="89"/>
      <c r="BB187" s="89"/>
      <c r="BC187" s="89"/>
      <c r="BD187" s="89"/>
      <c r="BE187" s="89"/>
      <c r="BF187" s="89"/>
      <c r="BG187" s="89"/>
      <c r="BH187" s="89"/>
    </row>
    <row r="188" spans="1:60" x14ac:dyDescent="0.35">
      <c r="A188" s="89"/>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c r="AB188" s="89"/>
      <c r="AC188" s="89"/>
      <c r="AD188" s="89"/>
      <c r="AE188" s="89"/>
      <c r="AF188" s="89"/>
      <c r="AG188" s="89"/>
      <c r="AH188" s="89"/>
      <c r="AI188" s="89"/>
      <c r="AJ188" s="89"/>
      <c r="AK188" s="89"/>
      <c r="AL188" s="89"/>
      <c r="AM188" s="89"/>
      <c r="AN188" s="89"/>
      <c r="AO188" s="89"/>
      <c r="AP188" s="89"/>
      <c r="AQ188" s="89"/>
      <c r="AR188" s="89"/>
      <c r="AS188" s="89"/>
      <c r="AT188" s="89"/>
      <c r="AU188" s="89"/>
      <c r="AV188" s="89"/>
      <c r="AW188" s="89"/>
      <c r="AX188" s="89"/>
      <c r="AY188" s="89"/>
      <c r="AZ188" s="89"/>
      <c r="BA188" s="89"/>
      <c r="BB188" s="89"/>
      <c r="BC188" s="89"/>
      <c r="BD188" s="89"/>
      <c r="BE188" s="89"/>
      <c r="BF188" s="89"/>
      <c r="BG188" s="89"/>
      <c r="BH188" s="89"/>
    </row>
    <row r="189" spans="1:60" x14ac:dyDescent="0.35">
      <c r="A189" s="89"/>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c r="AG189" s="89"/>
      <c r="AH189" s="89"/>
      <c r="AI189" s="89"/>
      <c r="AJ189" s="89"/>
      <c r="AK189" s="89"/>
      <c r="AL189" s="89"/>
      <c r="AM189" s="89"/>
      <c r="AN189" s="89"/>
      <c r="AO189" s="89"/>
      <c r="AP189" s="89"/>
      <c r="AQ189" s="89"/>
      <c r="AR189" s="89"/>
      <c r="AS189" s="89"/>
      <c r="AT189" s="89"/>
      <c r="AU189" s="89"/>
      <c r="AV189" s="89"/>
      <c r="AW189" s="89"/>
      <c r="AX189" s="89"/>
      <c r="AY189" s="89"/>
      <c r="AZ189" s="89"/>
      <c r="BA189" s="89"/>
      <c r="BB189" s="89"/>
      <c r="BC189" s="89"/>
      <c r="BD189" s="89"/>
      <c r="BE189" s="89"/>
      <c r="BF189" s="89"/>
      <c r="BG189" s="89"/>
      <c r="BH189" s="89"/>
    </row>
    <row r="190" spans="1:60" x14ac:dyDescent="0.35">
      <c r="A190" s="89"/>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c r="AG190" s="89"/>
      <c r="AH190" s="89"/>
      <c r="AI190" s="89"/>
      <c r="AJ190" s="89"/>
      <c r="AK190" s="89"/>
      <c r="AL190" s="89"/>
      <c r="AM190" s="89"/>
      <c r="AN190" s="89"/>
      <c r="AO190" s="89"/>
      <c r="AP190" s="89"/>
      <c r="AQ190" s="89"/>
      <c r="AR190" s="89"/>
      <c r="AS190" s="89"/>
      <c r="AT190" s="89"/>
      <c r="AU190" s="89"/>
      <c r="AV190" s="89"/>
      <c r="AW190" s="89"/>
      <c r="AX190" s="89"/>
      <c r="AY190" s="89"/>
      <c r="AZ190" s="89"/>
      <c r="BA190" s="89"/>
      <c r="BB190" s="89"/>
      <c r="BC190" s="89"/>
      <c r="BD190" s="89"/>
      <c r="BE190" s="89"/>
      <c r="BF190" s="89"/>
      <c r="BG190" s="89"/>
      <c r="BH190" s="89"/>
    </row>
    <row r="191" spans="1:60" x14ac:dyDescent="0.35">
      <c r="A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89"/>
      <c r="AI191" s="89"/>
      <c r="AJ191" s="89"/>
      <c r="AK191" s="89"/>
      <c r="AL191" s="89"/>
      <c r="AM191" s="89"/>
      <c r="AN191" s="89"/>
      <c r="AO191" s="89"/>
      <c r="AP191" s="89"/>
      <c r="AQ191" s="89"/>
      <c r="AR191" s="89"/>
      <c r="AS191" s="89"/>
      <c r="AT191" s="89"/>
      <c r="AU191" s="89"/>
      <c r="AV191" s="89"/>
      <c r="AW191" s="89"/>
      <c r="AX191" s="89"/>
      <c r="AY191" s="89"/>
      <c r="AZ191" s="89"/>
      <c r="BA191" s="89"/>
      <c r="BB191" s="89"/>
      <c r="BC191" s="89"/>
      <c r="BD191" s="89"/>
      <c r="BE191" s="89"/>
      <c r="BF191" s="89"/>
      <c r="BG191" s="89"/>
      <c r="BH191" s="89"/>
    </row>
    <row r="192" spans="1:60" x14ac:dyDescent="0.35">
      <c r="A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89"/>
      <c r="AI192" s="89"/>
      <c r="AJ192" s="89"/>
      <c r="AK192" s="89"/>
      <c r="AL192" s="89"/>
      <c r="AM192" s="89"/>
      <c r="AN192" s="89"/>
      <c r="AO192" s="89"/>
      <c r="AP192" s="89"/>
      <c r="AQ192" s="89"/>
      <c r="AR192" s="89"/>
      <c r="AS192" s="89"/>
      <c r="AT192" s="89"/>
      <c r="AU192" s="89"/>
      <c r="AV192" s="89"/>
      <c r="AW192" s="89"/>
      <c r="AX192" s="89"/>
      <c r="AY192" s="89"/>
      <c r="AZ192" s="89"/>
      <c r="BA192" s="89"/>
      <c r="BB192" s="89"/>
      <c r="BC192" s="89"/>
      <c r="BD192" s="89"/>
      <c r="BE192" s="89"/>
      <c r="BF192" s="89"/>
      <c r="BG192" s="89"/>
      <c r="BH192" s="89"/>
    </row>
    <row r="193" spans="1:60" x14ac:dyDescent="0.35">
      <c r="A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c r="AH193" s="89"/>
      <c r="AI193" s="89"/>
      <c r="AJ193" s="89"/>
      <c r="AK193" s="89"/>
      <c r="AL193" s="89"/>
      <c r="AM193" s="89"/>
      <c r="AN193" s="89"/>
      <c r="AO193" s="89"/>
      <c r="AP193" s="89"/>
      <c r="AQ193" s="89"/>
      <c r="AR193" s="89"/>
      <c r="AS193" s="89"/>
      <c r="AT193" s="89"/>
      <c r="AU193" s="89"/>
      <c r="AV193" s="89"/>
      <c r="AW193" s="89"/>
      <c r="AX193" s="89"/>
      <c r="AY193" s="89"/>
      <c r="AZ193" s="89"/>
      <c r="BA193" s="89"/>
      <c r="BB193" s="89"/>
      <c r="BC193" s="89"/>
      <c r="BD193" s="89"/>
      <c r="BE193" s="89"/>
      <c r="BF193" s="89"/>
      <c r="BG193" s="89"/>
      <c r="BH193" s="89"/>
    </row>
    <row r="194" spans="1:60" x14ac:dyDescent="0.35">
      <c r="A194" s="89"/>
      <c r="J194" s="89"/>
      <c r="K194" s="89"/>
      <c r="L194" s="89"/>
      <c r="M194" s="89"/>
      <c r="N194" s="89"/>
      <c r="O194" s="89"/>
      <c r="P194" s="89"/>
      <c r="Q194" s="89"/>
      <c r="R194" s="89"/>
      <c r="S194" s="89"/>
      <c r="T194" s="89"/>
      <c r="U194" s="89"/>
      <c r="V194" s="89"/>
      <c r="W194" s="89"/>
      <c r="X194" s="89"/>
      <c r="Y194" s="89"/>
      <c r="Z194" s="89"/>
      <c r="AA194" s="89"/>
      <c r="AB194" s="89"/>
      <c r="AC194" s="89"/>
      <c r="AD194" s="89"/>
      <c r="AE194" s="89"/>
      <c r="AF194" s="89"/>
      <c r="AG194" s="89"/>
      <c r="AH194" s="89"/>
      <c r="AI194" s="89"/>
      <c r="AJ194" s="89"/>
      <c r="AK194" s="89"/>
      <c r="AL194" s="89"/>
      <c r="AM194" s="89"/>
      <c r="AN194" s="89"/>
      <c r="AO194" s="89"/>
      <c r="AP194" s="89"/>
      <c r="AQ194" s="89"/>
      <c r="AR194" s="89"/>
      <c r="AS194" s="89"/>
      <c r="AT194" s="89"/>
      <c r="AU194" s="89"/>
      <c r="AV194" s="89"/>
      <c r="AW194" s="89"/>
      <c r="AX194" s="89"/>
      <c r="AY194" s="89"/>
      <c r="AZ194" s="89"/>
      <c r="BA194" s="89"/>
      <c r="BB194" s="89"/>
      <c r="BC194" s="89"/>
      <c r="BD194" s="89"/>
      <c r="BE194" s="89"/>
      <c r="BF194" s="89"/>
      <c r="BG194" s="89"/>
      <c r="BH194" s="89"/>
    </row>
    <row r="195" spans="1:60" x14ac:dyDescent="0.35">
      <c r="A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89"/>
      <c r="AN195" s="89"/>
      <c r="AO195" s="89"/>
      <c r="AP195" s="89"/>
      <c r="AQ195" s="89"/>
      <c r="AR195" s="89"/>
      <c r="AS195" s="89"/>
      <c r="AT195" s="89"/>
      <c r="AU195" s="89"/>
      <c r="AV195" s="89"/>
      <c r="AW195" s="89"/>
      <c r="AX195" s="89"/>
      <c r="AY195" s="89"/>
      <c r="AZ195" s="89"/>
      <c r="BA195" s="89"/>
      <c r="BB195" s="89"/>
      <c r="BC195" s="89"/>
      <c r="BD195" s="89"/>
      <c r="BE195" s="89"/>
      <c r="BF195" s="89"/>
      <c r="BG195" s="89"/>
      <c r="BH195" s="89"/>
    </row>
    <row r="196" spans="1:60" x14ac:dyDescent="0.35">
      <c r="A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c r="AG196" s="89"/>
      <c r="AH196" s="89"/>
      <c r="AI196" s="89"/>
      <c r="AJ196" s="89"/>
      <c r="AK196" s="89"/>
      <c r="AL196" s="89"/>
      <c r="AM196" s="89"/>
      <c r="AN196" s="89"/>
      <c r="AO196" s="89"/>
      <c r="AP196" s="89"/>
      <c r="AQ196" s="89"/>
      <c r="AR196" s="89"/>
      <c r="AS196" s="89"/>
      <c r="AT196" s="89"/>
      <c r="AU196" s="89"/>
      <c r="AV196" s="89"/>
      <c r="AW196" s="89"/>
      <c r="AX196" s="89"/>
      <c r="AY196" s="89"/>
      <c r="AZ196" s="89"/>
      <c r="BA196" s="89"/>
      <c r="BB196" s="89"/>
      <c r="BC196" s="89"/>
      <c r="BD196" s="89"/>
      <c r="BE196" s="89"/>
      <c r="BF196" s="89"/>
      <c r="BG196" s="89"/>
      <c r="BH196" s="89"/>
    </row>
    <row r="197" spans="1:60" x14ac:dyDescent="0.35">
      <c r="A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c r="AH197" s="89"/>
      <c r="AI197" s="89"/>
      <c r="AJ197" s="89"/>
      <c r="AK197" s="89"/>
      <c r="AL197" s="89"/>
      <c r="AM197" s="89"/>
      <c r="AN197" s="89"/>
      <c r="AO197" s="89"/>
      <c r="AP197" s="89"/>
      <c r="AQ197" s="89"/>
      <c r="AR197" s="89"/>
      <c r="AS197" s="89"/>
      <c r="AT197" s="89"/>
      <c r="AU197" s="89"/>
      <c r="AV197" s="89"/>
      <c r="AW197" s="89"/>
      <c r="AX197" s="89"/>
      <c r="AY197" s="89"/>
      <c r="AZ197" s="89"/>
      <c r="BA197" s="89"/>
      <c r="BB197" s="89"/>
      <c r="BC197" s="89"/>
      <c r="BD197" s="89"/>
      <c r="BE197" s="89"/>
      <c r="BF197" s="89"/>
      <c r="BG197" s="89"/>
      <c r="BH197" s="89"/>
    </row>
    <row r="198" spans="1:60" x14ac:dyDescent="0.35">
      <c r="A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c r="AG198" s="89"/>
      <c r="AH198" s="89"/>
      <c r="AI198" s="89"/>
      <c r="AJ198" s="89"/>
      <c r="AK198" s="89"/>
      <c r="AL198" s="89"/>
      <c r="AM198" s="89"/>
      <c r="AN198" s="89"/>
      <c r="AO198" s="89"/>
      <c r="AP198" s="89"/>
      <c r="AQ198" s="89"/>
      <c r="AR198" s="89"/>
      <c r="AS198" s="89"/>
      <c r="AT198" s="89"/>
      <c r="AU198" s="89"/>
      <c r="AV198" s="89"/>
      <c r="AW198" s="89"/>
      <c r="AX198" s="89"/>
      <c r="AY198" s="89"/>
      <c r="AZ198" s="89"/>
      <c r="BA198" s="89"/>
      <c r="BB198" s="89"/>
      <c r="BC198" s="89"/>
      <c r="BD198" s="89"/>
      <c r="BE198" s="89"/>
      <c r="BF198" s="89"/>
      <c r="BG198" s="89"/>
      <c r="BH198" s="89"/>
    </row>
    <row r="199" spans="1:60" x14ac:dyDescent="0.35">
      <c r="A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89"/>
      <c r="AH199" s="89"/>
      <c r="AI199" s="89"/>
      <c r="AJ199" s="89"/>
      <c r="AK199" s="89"/>
      <c r="AL199" s="89"/>
      <c r="AM199" s="89"/>
      <c r="AN199" s="89"/>
      <c r="AO199" s="89"/>
      <c r="AP199" s="89"/>
      <c r="AQ199" s="89"/>
      <c r="AR199" s="89"/>
      <c r="AS199" s="89"/>
      <c r="AT199" s="89"/>
      <c r="AU199" s="89"/>
      <c r="AV199" s="89"/>
      <c r="AW199" s="89"/>
      <c r="AX199" s="89"/>
      <c r="AY199" s="89"/>
      <c r="AZ199" s="89"/>
      <c r="BA199" s="89"/>
      <c r="BB199" s="89"/>
      <c r="BC199" s="89"/>
      <c r="BD199" s="89"/>
      <c r="BE199" s="89"/>
      <c r="BF199" s="89"/>
      <c r="BG199" s="89"/>
      <c r="BH199" s="89"/>
    </row>
    <row r="200" spans="1:60" x14ac:dyDescent="0.35">
      <c r="A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c r="AG200" s="89"/>
      <c r="AH200" s="89"/>
      <c r="AI200" s="89"/>
      <c r="AJ200" s="89"/>
      <c r="AK200" s="89"/>
      <c r="AL200" s="89"/>
      <c r="AM200" s="89"/>
      <c r="AN200" s="89"/>
      <c r="AO200" s="89"/>
      <c r="AP200" s="89"/>
      <c r="AQ200" s="89"/>
      <c r="AR200" s="89"/>
      <c r="AS200" s="89"/>
      <c r="AT200" s="89"/>
      <c r="AU200" s="89"/>
      <c r="AV200" s="89"/>
      <c r="AW200" s="89"/>
      <c r="AX200" s="89"/>
      <c r="AY200" s="89"/>
      <c r="AZ200" s="89"/>
      <c r="BA200" s="89"/>
      <c r="BB200" s="89"/>
      <c r="BC200" s="89"/>
      <c r="BD200" s="89"/>
      <c r="BE200" s="89"/>
      <c r="BF200" s="89"/>
      <c r="BG200" s="89"/>
      <c r="BH200" s="89"/>
    </row>
    <row r="201" spans="1:60" x14ac:dyDescent="0.35">
      <c r="A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89"/>
      <c r="AI201" s="89"/>
      <c r="AJ201" s="89"/>
      <c r="AK201" s="89"/>
      <c r="AL201" s="89"/>
      <c r="AM201" s="89"/>
      <c r="AN201" s="89"/>
      <c r="AO201" s="89"/>
      <c r="AP201" s="89"/>
      <c r="AQ201" s="89"/>
      <c r="AR201" s="89"/>
      <c r="AS201" s="89"/>
      <c r="AT201" s="89"/>
      <c r="AU201" s="89"/>
      <c r="AV201" s="89"/>
      <c r="AW201" s="89"/>
      <c r="AX201" s="89"/>
      <c r="AY201" s="89"/>
      <c r="AZ201" s="89"/>
      <c r="BA201" s="89"/>
      <c r="BB201" s="89"/>
      <c r="BC201" s="89"/>
      <c r="BD201" s="89"/>
      <c r="BE201" s="89"/>
      <c r="BF201" s="89"/>
      <c r="BG201" s="89"/>
      <c r="BH201" s="89"/>
    </row>
    <row r="202" spans="1:60" x14ac:dyDescent="0.35">
      <c r="A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89"/>
      <c r="AI202" s="89"/>
      <c r="AJ202" s="89"/>
      <c r="AK202" s="89"/>
      <c r="AL202" s="89"/>
      <c r="AM202" s="89"/>
      <c r="AN202" s="89"/>
      <c r="AO202" s="89"/>
      <c r="AP202" s="89"/>
      <c r="AQ202" s="89"/>
      <c r="AR202" s="89"/>
      <c r="AS202" s="89"/>
      <c r="AT202" s="89"/>
      <c r="AU202" s="89"/>
      <c r="AV202" s="89"/>
      <c r="AW202" s="89"/>
      <c r="AX202" s="89"/>
      <c r="AY202" s="89"/>
      <c r="AZ202" s="89"/>
      <c r="BA202" s="89"/>
      <c r="BB202" s="89"/>
      <c r="BC202" s="89"/>
      <c r="BD202" s="89"/>
      <c r="BE202" s="89"/>
      <c r="BF202" s="89"/>
      <c r="BG202" s="89"/>
      <c r="BH202" s="89"/>
    </row>
    <row r="203" spans="1:60" x14ac:dyDescent="0.35">
      <c r="A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c r="AG203" s="89"/>
      <c r="AH203" s="89"/>
      <c r="AI203" s="89"/>
      <c r="AJ203" s="89"/>
      <c r="AK203" s="89"/>
      <c r="AL203" s="89"/>
      <c r="AM203" s="89"/>
      <c r="AN203" s="89"/>
      <c r="AO203" s="89"/>
      <c r="AP203" s="89"/>
      <c r="AQ203" s="89"/>
      <c r="AR203" s="89"/>
      <c r="AS203" s="89"/>
      <c r="AT203" s="89"/>
      <c r="AU203" s="89"/>
      <c r="AV203" s="89"/>
      <c r="AW203" s="89"/>
      <c r="AX203" s="89"/>
      <c r="AY203" s="89"/>
      <c r="AZ203" s="89"/>
      <c r="BA203" s="89"/>
      <c r="BB203" s="89"/>
      <c r="BC203" s="89"/>
      <c r="BD203" s="89"/>
      <c r="BE203" s="89"/>
      <c r="BF203" s="89"/>
      <c r="BG203" s="89"/>
      <c r="BH203" s="89"/>
    </row>
    <row r="204" spans="1:60" x14ac:dyDescent="0.35">
      <c r="A204" s="89"/>
      <c r="J204" s="89"/>
      <c r="K204" s="89"/>
      <c r="L204" s="89"/>
      <c r="M204" s="89"/>
      <c r="N204" s="89"/>
      <c r="O204" s="89"/>
      <c r="P204" s="89"/>
      <c r="Q204" s="89"/>
      <c r="R204" s="89"/>
      <c r="S204" s="89"/>
      <c r="T204" s="89"/>
      <c r="U204" s="89"/>
      <c r="V204" s="89"/>
      <c r="W204" s="89"/>
      <c r="X204" s="89"/>
      <c r="Y204" s="89"/>
      <c r="Z204" s="89"/>
      <c r="AA204" s="89"/>
      <c r="AB204" s="89"/>
      <c r="AC204" s="89"/>
      <c r="AD204" s="89"/>
      <c r="AE204" s="89"/>
      <c r="AF204" s="89"/>
      <c r="AG204" s="89"/>
      <c r="AH204" s="89"/>
      <c r="AI204" s="89"/>
      <c r="AJ204" s="89"/>
      <c r="AK204" s="89"/>
      <c r="AL204" s="89"/>
      <c r="AM204" s="89"/>
      <c r="AN204" s="89"/>
      <c r="AO204" s="89"/>
      <c r="AP204" s="89"/>
      <c r="AQ204" s="89"/>
      <c r="AR204" s="89"/>
      <c r="AS204" s="89"/>
      <c r="AT204" s="89"/>
      <c r="AU204" s="89"/>
      <c r="AV204" s="89"/>
      <c r="AW204" s="89"/>
      <c r="AX204" s="89"/>
      <c r="AY204" s="89"/>
      <c r="AZ204" s="89"/>
      <c r="BA204" s="89"/>
      <c r="BB204" s="89"/>
      <c r="BC204" s="89"/>
      <c r="BD204" s="89"/>
      <c r="BE204" s="89"/>
      <c r="BF204" s="89"/>
      <c r="BG204" s="89"/>
      <c r="BH204" s="89"/>
    </row>
    <row r="205" spans="1:60" x14ac:dyDescent="0.35">
      <c r="A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c r="AG205" s="89"/>
      <c r="AH205" s="89"/>
      <c r="AI205" s="89"/>
      <c r="AJ205" s="89"/>
      <c r="AK205" s="89"/>
      <c r="AL205" s="89"/>
      <c r="AM205" s="89"/>
      <c r="AN205" s="89"/>
      <c r="AO205" s="89"/>
      <c r="AP205" s="89"/>
      <c r="AQ205" s="89"/>
      <c r="AR205" s="89"/>
      <c r="AS205" s="89"/>
      <c r="AT205" s="89"/>
      <c r="AU205" s="89"/>
      <c r="AV205" s="89"/>
      <c r="AW205" s="89"/>
      <c r="AX205" s="89"/>
      <c r="AY205" s="89"/>
      <c r="AZ205" s="89"/>
      <c r="BA205" s="89"/>
      <c r="BB205" s="89"/>
      <c r="BC205" s="89"/>
      <c r="BD205" s="89"/>
      <c r="BE205" s="89"/>
      <c r="BF205" s="89"/>
      <c r="BG205" s="89"/>
      <c r="BH205" s="89"/>
    </row>
    <row r="206" spans="1:60" x14ac:dyDescent="0.35">
      <c r="A206" s="89"/>
      <c r="J206" s="89"/>
      <c r="K206" s="89"/>
      <c r="L206" s="89"/>
      <c r="M206" s="89"/>
      <c r="N206" s="89"/>
      <c r="O206" s="89"/>
      <c r="P206" s="89"/>
      <c r="Q206" s="89"/>
      <c r="R206" s="89"/>
      <c r="S206" s="89"/>
      <c r="T206" s="89"/>
      <c r="U206" s="89"/>
      <c r="V206" s="89"/>
      <c r="W206" s="89"/>
      <c r="X206" s="89"/>
      <c r="Y206" s="89"/>
      <c r="Z206" s="89"/>
      <c r="AA206" s="89"/>
      <c r="AB206" s="89"/>
      <c r="AC206" s="89"/>
      <c r="AD206" s="89"/>
      <c r="AE206" s="89"/>
      <c r="AF206" s="89"/>
      <c r="AG206" s="89"/>
      <c r="AH206" s="89"/>
      <c r="AI206" s="89"/>
      <c r="AJ206" s="89"/>
      <c r="AK206" s="89"/>
      <c r="AL206" s="89"/>
      <c r="AM206" s="89"/>
      <c r="AN206" s="89"/>
      <c r="AO206" s="89"/>
      <c r="AP206" s="89"/>
      <c r="AQ206" s="89"/>
      <c r="AR206" s="89"/>
      <c r="AS206" s="89"/>
      <c r="AT206" s="89"/>
      <c r="AU206" s="89"/>
      <c r="AV206" s="89"/>
      <c r="AW206" s="89"/>
      <c r="AX206" s="89"/>
      <c r="AY206" s="89"/>
      <c r="AZ206" s="89"/>
      <c r="BA206" s="89"/>
      <c r="BB206" s="89"/>
      <c r="BC206" s="89"/>
      <c r="BD206" s="89"/>
      <c r="BE206" s="89"/>
      <c r="BF206" s="89"/>
      <c r="BG206" s="89"/>
      <c r="BH206" s="89"/>
    </row>
    <row r="207" spans="1:60" x14ac:dyDescent="0.35">
      <c r="A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c r="AG207" s="89"/>
      <c r="AH207" s="89"/>
      <c r="AI207" s="89"/>
      <c r="AJ207" s="89"/>
      <c r="AK207" s="89"/>
      <c r="AL207" s="89"/>
      <c r="AM207" s="89"/>
      <c r="AN207" s="89"/>
      <c r="AO207" s="89"/>
      <c r="AP207" s="89"/>
      <c r="AQ207" s="89"/>
      <c r="AR207" s="89"/>
      <c r="AS207" s="89"/>
      <c r="AT207" s="89"/>
      <c r="AU207" s="89"/>
      <c r="AV207" s="89"/>
      <c r="AW207" s="89"/>
      <c r="AX207" s="89"/>
      <c r="AY207" s="89"/>
      <c r="AZ207" s="89"/>
      <c r="BA207" s="89"/>
      <c r="BB207" s="89"/>
      <c r="BC207" s="89"/>
      <c r="BD207" s="89"/>
      <c r="BE207" s="89"/>
      <c r="BF207" s="89"/>
      <c r="BG207" s="89"/>
      <c r="BH207" s="89"/>
    </row>
    <row r="208" spans="1:60" x14ac:dyDescent="0.35">
      <c r="A208" s="89"/>
      <c r="J208" s="89"/>
      <c r="K208" s="89"/>
      <c r="L208" s="89"/>
      <c r="M208" s="89"/>
      <c r="N208" s="89"/>
      <c r="O208" s="89"/>
      <c r="P208" s="89"/>
      <c r="Q208" s="89"/>
      <c r="R208" s="89"/>
      <c r="S208" s="89"/>
      <c r="T208" s="89"/>
      <c r="U208" s="89"/>
      <c r="V208" s="89"/>
      <c r="W208" s="89"/>
      <c r="X208" s="89"/>
      <c r="Y208" s="89"/>
      <c r="Z208" s="89"/>
      <c r="AA208" s="89"/>
      <c r="AB208" s="89"/>
      <c r="AC208" s="89"/>
      <c r="AD208" s="89"/>
      <c r="AE208" s="89"/>
      <c r="AF208" s="89"/>
      <c r="AG208" s="89"/>
      <c r="AH208" s="89"/>
      <c r="AI208" s="89"/>
      <c r="AJ208" s="89"/>
      <c r="AK208" s="89"/>
      <c r="AL208" s="89"/>
      <c r="AM208" s="89"/>
      <c r="AN208" s="89"/>
      <c r="AO208" s="89"/>
      <c r="AP208" s="89"/>
      <c r="AQ208" s="89"/>
      <c r="AR208" s="89"/>
      <c r="AS208" s="89"/>
      <c r="AT208" s="89"/>
      <c r="AU208" s="89"/>
      <c r="AV208" s="89"/>
      <c r="AW208" s="89"/>
      <c r="AX208" s="89"/>
      <c r="AY208" s="89"/>
      <c r="AZ208" s="89"/>
      <c r="BA208" s="89"/>
      <c r="BB208" s="89"/>
      <c r="BC208" s="89"/>
      <c r="BD208" s="89"/>
      <c r="BE208" s="89"/>
      <c r="BF208" s="89"/>
      <c r="BG208" s="89"/>
      <c r="BH208" s="89"/>
    </row>
    <row r="209" spans="1:60" x14ac:dyDescent="0.35">
      <c r="A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c r="AG209" s="89"/>
      <c r="AH209" s="89"/>
      <c r="AI209" s="89"/>
      <c r="AJ209" s="89"/>
      <c r="AK209" s="89"/>
      <c r="AL209" s="89"/>
      <c r="AM209" s="89"/>
      <c r="AN209" s="89"/>
      <c r="AO209" s="89"/>
      <c r="AP209" s="89"/>
      <c r="AQ209" s="89"/>
      <c r="AR209" s="89"/>
      <c r="AS209" s="89"/>
      <c r="AT209" s="89"/>
      <c r="AU209" s="89"/>
      <c r="AV209" s="89"/>
      <c r="AW209" s="89"/>
      <c r="AX209" s="89"/>
      <c r="AY209" s="89"/>
      <c r="AZ209" s="89"/>
      <c r="BA209" s="89"/>
      <c r="BB209" s="89"/>
      <c r="BC209" s="89"/>
      <c r="BD209" s="89"/>
      <c r="BE209" s="89"/>
      <c r="BF209" s="89"/>
      <c r="BG209" s="89"/>
      <c r="BH209" s="89"/>
    </row>
    <row r="210" spans="1:60" x14ac:dyDescent="0.35">
      <c r="A210" s="89"/>
      <c r="J210" s="89"/>
      <c r="K210" s="89"/>
      <c r="L210" s="89"/>
      <c r="M210" s="89"/>
      <c r="N210" s="89"/>
      <c r="O210" s="89"/>
      <c r="P210" s="89"/>
      <c r="Q210" s="89"/>
      <c r="R210" s="89"/>
      <c r="S210" s="89"/>
      <c r="T210" s="89"/>
      <c r="U210" s="89"/>
      <c r="V210" s="89"/>
      <c r="W210" s="89"/>
      <c r="X210" s="89"/>
      <c r="Y210" s="89"/>
      <c r="Z210" s="89"/>
      <c r="AA210" s="89"/>
      <c r="AB210" s="89"/>
      <c r="AC210" s="89"/>
      <c r="AD210" s="89"/>
      <c r="AE210" s="89"/>
      <c r="AF210" s="89"/>
      <c r="AG210" s="89"/>
      <c r="AH210" s="89"/>
      <c r="AI210" s="89"/>
      <c r="AJ210" s="89"/>
      <c r="AK210" s="89"/>
      <c r="AL210" s="89"/>
      <c r="AM210" s="89"/>
      <c r="AN210" s="89"/>
      <c r="AO210" s="89"/>
      <c r="AP210" s="89"/>
      <c r="AQ210" s="89"/>
      <c r="AR210" s="89"/>
      <c r="AS210" s="89"/>
      <c r="AT210" s="89"/>
      <c r="AU210" s="89"/>
      <c r="AV210" s="89"/>
      <c r="AW210" s="89"/>
      <c r="AX210" s="89"/>
      <c r="AY210" s="89"/>
      <c r="AZ210" s="89"/>
      <c r="BA210" s="89"/>
      <c r="BB210" s="89"/>
      <c r="BC210" s="89"/>
      <c r="BD210" s="89"/>
      <c r="BE210" s="89"/>
      <c r="BF210" s="89"/>
      <c r="BG210" s="89"/>
      <c r="BH210" s="89"/>
    </row>
    <row r="211" spans="1:60" x14ac:dyDescent="0.35">
      <c r="A211" s="89"/>
      <c r="J211" s="89"/>
      <c r="K211" s="89"/>
      <c r="L211" s="89"/>
      <c r="M211" s="89"/>
      <c r="N211" s="89"/>
      <c r="O211" s="89"/>
      <c r="P211" s="89"/>
      <c r="Q211" s="89"/>
      <c r="R211" s="89"/>
      <c r="S211" s="89"/>
      <c r="T211" s="89"/>
      <c r="U211" s="89"/>
      <c r="V211" s="89"/>
      <c r="W211" s="89"/>
      <c r="X211" s="89"/>
      <c r="Y211" s="89"/>
      <c r="Z211" s="89"/>
      <c r="AA211" s="89"/>
      <c r="AB211" s="89"/>
      <c r="AC211" s="89"/>
      <c r="AD211" s="89"/>
      <c r="AE211" s="89"/>
      <c r="AF211" s="89"/>
      <c r="AG211" s="89"/>
      <c r="AH211" s="89"/>
      <c r="AI211" s="89"/>
      <c r="AJ211" s="89"/>
      <c r="AK211" s="89"/>
      <c r="AL211" s="89"/>
      <c r="AM211" s="89"/>
      <c r="AN211" s="89"/>
      <c r="AO211" s="89"/>
      <c r="AP211" s="89"/>
      <c r="AQ211" s="89"/>
      <c r="AR211" s="89"/>
      <c r="AS211" s="89"/>
      <c r="AT211" s="89"/>
      <c r="AU211" s="89"/>
      <c r="AV211" s="89"/>
      <c r="AW211" s="89"/>
      <c r="AX211" s="89"/>
      <c r="AY211" s="89"/>
      <c r="AZ211" s="89"/>
      <c r="BA211" s="89"/>
      <c r="BB211" s="89"/>
      <c r="BC211" s="89"/>
      <c r="BD211" s="89"/>
      <c r="BE211" s="89"/>
      <c r="BF211" s="89"/>
      <c r="BG211" s="89"/>
      <c r="BH211" s="89"/>
    </row>
    <row r="212" spans="1:60" x14ac:dyDescent="0.35">
      <c r="A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c r="AG212" s="89"/>
      <c r="AH212" s="89"/>
      <c r="AI212" s="89"/>
      <c r="AJ212" s="89"/>
      <c r="AK212" s="89"/>
      <c r="AL212" s="89"/>
      <c r="AM212" s="89"/>
      <c r="AN212" s="89"/>
      <c r="AO212" s="89"/>
      <c r="AP212" s="89"/>
      <c r="AQ212" s="89"/>
      <c r="AR212" s="89"/>
      <c r="AS212" s="89"/>
      <c r="AT212" s="89"/>
      <c r="AU212" s="89"/>
      <c r="AV212" s="89"/>
      <c r="AW212" s="89"/>
      <c r="AX212" s="89"/>
      <c r="AY212" s="89"/>
      <c r="AZ212" s="89"/>
      <c r="BA212" s="89"/>
      <c r="BB212" s="89"/>
      <c r="BC212" s="89"/>
      <c r="BD212" s="89"/>
      <c r="BE212" s="89"/>
      <c r="BF212" s="89"/>
      <c r="BG212" s="89"/>
      <c r="BH212" s="89"/>
    </row>
    <row r="213" spans="1:60" x14ac:dyDescent="0.35">
      <c r="A213" s="89"/>
      <c r="J213" s="89"/>
      <c r="K213" s="89"/>
      <c r="L213" s="89"/>
      <c r="M213" s="89"/>
      <c r="N213" s="89"/>
      <c r="O213" s="89"/>
      <c r="P213" s="89"/>
      <c r="Q213" s="89"/>
      <c r="R213" s="89"/>
      <c r="S213" s="89"/>
      <c r="T213" s="89"/>
      <c r="U213" s="89"/>
      <c r="V213" s="89"/>
      <c r="W213" s="89"/>
      <c r="X213" s="89"/>
      <c r="Y213" s="89"/>
      <c r="Z213" s="89"/>
      <c r="AA213" s="89"/>
      <c r="AB213" s="89"/>
      <c r="AC213" s="89"/>
      <c r="AD213" s="89"/>
      <c r="AE213" s="89"/>
      <c r="AF213" s="89"/>
      <c r="AG213" s="89"/>
      <c r="AH213" s="89"/>
      <c r="AI213" s="89"/>
      <c r="AJ213" s="89"/>
      <c r="AK213" s="89"/>
      <c r="AL213" s="89"/>
      <c r="AM213" s="89"/>
      <c r="AN213" s="89"/>
      <c r="AO213" s="89"/>
      <c r="AP213" s="89"/>
      <c r="AQ213" s="89"/>
      <c r="AR213" s="89"/>
      <c r="AS213" s="89"/>
      <c r="AT213" s="89"/>
      <c r="AU213" s="89"/>
      <c r="AV213" s="89"/>
      <c r="AW213" s="89"/>
      <c r="AX213" s="89"/>
      <c r="AY213" s="89"/>
      <c r="AZ213" s="89"/>
      <c r="BA213" s="89"/>
      <c r="BB213" s="89"/>
      <c r="BC213" s="89"/>
      <c r="BD213" s="89"/>
      <c r="BE213" s="89"/>
      <c r="BF213" s="89"/>
      <c r="BG213" s="89"/>
      <c r="BH213" s="89"/>
    </row>
    <row r="214" spans="1:60" x14ac:dyDescent="0.35">
      <c r="A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89"/>
      <c r="AG214" s="89"/>
      <c r="AH214" s="89"/>
      <c r="AI214" s="89"/>
      <c r="AJ214" s="89"/>
      <c r="AK214" s="89"/>
      <c r="AL214" s="89"/>
      <c r="AM214" s="89"/>
      <c r="AN214" s="89"/>
      <c r="AO214" s="89"/>
      <c r="AP214" s="89"/>
      <c r="AQ214" s="89"/>
      <c r="AR214" s="89"/>
      <c r="AS214" s="89"/>
      <c r="AT214" s="89"/>
      <c r="AU214" s="89"/>
      <c r="AV214" s="89"/>
      <c r="AW214" s="89"/>
      <c r="AX214" s="89"/>
      <c r="AY214" s="89"/>
      <c r="AZ214" s="89"/>
      <c r="BA214" s="89"/>
      <c r="BB214" s="89"/>
      <c r="BC214" s="89"/>
      <c r="BD214" s="89"/>
      <c r="BE214" s="89"/>
      <c r="BF214" s="89"/>
      <c r="BG214" s="89"/>
      <c r="BH214" s="89"/>
    </row>
    <row r="215" spans="1:60" x14ac:dyDescent="0.35">
      <c r="A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c r="AG215" s="89"/>
      <c r="AH215" s="89"/>
      <c r="AI215" s="89"/>
      <c r="AJ215" s="89"/>
      <c r="AK215" s="89"/>
      <c r="AL215" s="89"/>
      <c r="AM215" s="89"/>
      <c r="AN215" s="89"/>
      <c r="AO215" s="89"/>
      <c r="AP215" s="89"/>
      <c r="AQ215" s="89"/>
      <c r="AR215" s="89"/>
      <c r="AS215" s="89"/>
      <c r="AT215" s="89"/>
      <c r="AU215" s="89"/>
      <c r="AV215" s="89"/>
      <c r="AW215" s="89"/>
      <c r="AX215" s="89"/>
      <c r="AY215" s="89"/>
      <c r="AZ215" s="89"/>
      <c r="BA215" s="89"/>
      <c r="BB215" s="89"/>
      <c r="BC215" s="89"/>
      <c r="BD215" s="89"/>
      <c r="BE215" s="89"/>
      <c r="BF215" s="89"/>
      <c r="BG215" s="89"/>
      <c r="BH215" s="89"/>
    </row>
    <row r="216" spans="1:60" x14ac:dyDescent="0.35">
      <c r="A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c r="AG216" s="89"/>
      <c r="AH216" s="89"/>
      <c r="AI216" s="89"/>
      <c r="AJ216" s="89"/>
      <c r="AK216" s="89"/>
      <c r="AL216" s="89"/>
      <c r="AM216" s="89"/>
      <c r="AN216" s="89"/>
      <c r="AO216" s="89"/>
      <c r="AP216" s="89"/>
      <c r="AQ216" s="89"/>
      <c r="AR216" s="89"/>
      <c r="AS216" s="89"/>
      <c r="AT216" s="89"/>
      <c r="AU216" s="89"/>
      <c r="AV216" s="89"/>
      <c r="AW216" s="89"/>
      <c r="AX216" s="89"/>
      <c r="AY216" s="89"/>
      <c r="AZ216" s="89"/>
      <c r="BA216" s="89"/>
      <c r="BB216" s="89"/>
      <c r="BC216" s="89"/>
      <c r="BD216" s="89"/>
      <c r="BE216" s="89"/>
      <c r="BF216" s="89"/>
      <c r="BG216" s="89"/>
      <c r="BH216" s="89"/>
    </row>
    <row r="217" spans="1:60" x14ac:dyDescent="0.35">
      <c r="A217" s="89"/>
      <c r="J217" s="89"/>
      <c r="K217" s="89"/>
      <c r="L217" s="89"/>
      <c r="M217" s="89"/>
      <c r="N217" s="89"/>
      <c r="O217" s="89"/>
      <c r="P217" s="89"/>
      <c r="Q217" s="89"/>
      <c r="R217" s="89"/>
      <c r="S217" s="89"/>
      <c r="T217" s="89"/>
      <c r="U217" s="89"/>
      <c r="V217" s="89"/>
      <c r="W217" s="89"/>
      <c r="X217" s="89"/>
      <c r="Y217" s="89"/>
      <c r="Z217" s="89"/>
      <c r="AA217" s="89"/>
      <c r="AB217" s="89"/>
      <c r="AC217" s="89"/>
      <c r="AD217" s="89"/>
      <c r="AE217" s="89"/>
      <c r="AF217" s="89"/>
      <c r="AG217" s="89"/>
      <c r="AH217" s="89"/>
      <c r="AI217" s="89"/>
      <c r="AJ217" s="89"/>
      <c r="AK217" s="89"/>
      <c r="AL217" s="89"/>
      <c r="AM217" s="89"/>
      <c r="AN217" s="89"/>
      <c r="AO217" s="89"/>
      <c r="AP217" s="89"/>
      <c r="AQ217" s="89"/>
      <c r="AR217" s="89"/>
      <c r="AS217" s="89"/>
      <c r="AT217" s="89"/>
      <c r="AU217" s="89"/>
      <c r="AV217" s="89"/>
      <c r="AW217" s="89"/>
      <c r="AX217" s="89"/>
      <c r="AY217" s="89"/>
      <c r="AZ217" s="89"/>
      <c r="BA217" s="89"/>
      <c r="BB217" s="89"/>
      <c r="BC217" s="89"/>
      <c r="BD217" s="89"/>
      <c r="BE217" s="89"/>
      <c r="BF217" s="89"/>
      <c r="BG217" s="89"/>
      <c r="BH217" s="89"/>
    </row>
    <row r="218" spans="1:60" x14ac:dyDescent="0.35">
      <c r="A218" s="89"/>
      <c r="J218" s="89"/>
      <c r="K218" s="89"/>
      <c r="L218" s="89"/>
      <c r="M218" s="89"/>
      <c r="N218" s="89"/>
      <c r="O218" s="89"/>
      <c r="P218" s="89"/>
      <c r="Q218" s="89"/>
      <c r="R218" s="89"/>
      <c r="S218" s="89"/>
      <c r="T218" s="89"/>
      <c r="U218" s="89"/>
      <c r="V218" s="89"/>
      <c r="W218" s="89"/>
      <c r="X218" s="89"/>
      <c r="Y218" s="89"/>
      <c r="Z218" s="89"/>
      <c r="AA218" s="89"/>
      <c r="AB218" s="89"/>
      <c r="AC218" s="89"/>
      <c r="AD218" s="89"/>
      <c r="AE218" s="89"/>
      <c r="AF218" s="89"/>
      <c r="AG218" s="89"/>
      <c r="AH218" s="89"/>
      <c r="AI218" s="89"/>
      <c r="AJ218" s="89"/>
      <c r="AK218" s="89"/>
      <c r="AL218" s="89"/>
      <c r="AM218" s="89"/>
      <c r="AN218" s="89"/>
      <c r="AO218" s="89"/>
      <c r="AP218" s="89"/>
      <c r="AQ218" s="89"/>
      <c r="AR218" s="89"/>
      <c r="AS218" s="89"/>
      <c r="AT218" s="89"/>
      <c r="AU218" s="89"/>
      <c r="AV218" s="89"/>
      <c r="AW218" s="89"/>
      <c r="AX218" s="89"/>
      <c r="AY218" s="89"/>
      <c r="AZ218" s="89"/>
      <c r="BA218" s="89"/>
      <c r="BB218" s="89"/>
      <c r="BC218" s="89"/>
      <c r="BD218" s="89"/>
      <c r="BE218" s="89"/>
      <c r="BF218" s="89"/>
      <c r="BG218" s="89"/>
      <c r="BH218" s="89"/>
    </row>
    <row r="219" spans="1:60" x14ac:dyDescent="0.35">
      <c r="A219" s="89"/>
      <c r="J219" s="89"/>
      <c r="K219" s="89"/>
      <c r="L219" s="89"/>
      <c r="M219" s="89"/>
      <c r="N219" s="89"/>
      <c r="O219" s="89"/>
      <c r="P219" s="89"/>
      <c r="Q219" s="89"/>
      <c r="R219" s="89"/>
      <c r="S219" s="89"/>
      <c r="T219" s="89"/>
      <c r="U219" s="89"/>
      <c r="V219" s="89"/>
      <c r="W219" s="89"/>
      <c r="X219" s="89"/>
      <c r="Y219" s="89"/>
      <c r="Z219" s="89"/>
      <c r="AA219" s="89"/>
      <c r="AB219" s="89"/>
      <c r="AC219" s="89"/>
      <c r="AD219" s="89"/>
      <c r="AE219" s="89"/>
      <c r="AF219" s="89"/>
      <c r="AG219" s="89"/>
      <c r="AH219" s="89"/>
      <c r="AI219" s="89"/>
      <c r="AJ219" s="89"/>
      <c r="AK219" s="89"/>
      <c r="AL219" s="89"/>
      <c r="AM219" s="89"/>
      <c r="AN219" s="89"/>
      <c r="AO219" s="89"/>
      <c r="AP219" s="89"/>
      <c r="AQ219" s="89"/>
      <c r="AR219" s="89"/>
      <c r="AS219" s="89"/>
      <c r="AT219" s="89"/>
      <c r="AU219" s="89"/>
      <c r="AV219" s="89"/>
      <c r="AW219" s="89"/>
      <c r="AX219" s="89"/>
      <c r="AY219" s="89"/>
      <c r="AZ219" s="89"/>
      <c r="BA219" s="89"/>
      <c r="BB219" s="89"/>
      <c r="BC219" s="89"/>
      <c r="BD219" s="89"/>
      <c r="BE219" s="89"/>
      <c r="BF219" s="89"/>
      <c r="BG219" s="89"/>
      <c r="BH219" s="89"/>
    </row>
    <row r="220" spans="1:60" x14ac:dyDescent="0.35">
      <c r="A220" s="89"/>
      <c r="J220" s="89"/>
      <c r="K220" s="89"/>
      <c r="L220" s="89"/>
      <c r="M220" s="89"/>
      <c r="N220" s="89"/>
      <c r="O220" s="89"/>
      <c r="P220" s="89"/>
      <c r="Q220" s="89"/>
      <c r="R220" s="89"/>
      <c r="S220" s="89"/>
      <c r="T220" s="89"/>
      <c r="U220" s="89"/>
      <c r="V220" s="89"/>
      <c r="W220" s="89"/>
      <c r="X220" s="89"/>
      <c r="Y220" s="89"/>
      <c r="Z220" s="89"/>
      <c r="AA220" s="89"/>
      <c r="AB220" s="89"/>
      <c r="AC220" s="89"/>
      <c r="AD220" s="89"/>
      <c r="AE220" s="89"/>
      <c r="AF220" s="89"/>
      <c r="AG220" s="89"/>
      <c r="AH220" s="89"/>
      <c r="AI220" s="89"/>
      <c r="AJ220" s="89"/>
      <c r="AK220" s="89"/>
      <c r="AL220" s="89"/>
      <c r="AM220" s="89"/>
      <c r="AN220" s="89"/>
      <c r="AO220" s="89"/>
      <c r="AP220" s="89"/>
      <c r="AQ220" s="89"/>
      <c r="AR220" s="89"/>
      <c r="AS220" s="89"/>
      <c r="AT220" s="89"/>
      <c r="AU220" s="89"/>
      <c r="AV220" s="89"/>
      <c r="AW220" s="89"/>
      <c r="AX220" s="89"/>
      <c r="AY220" s="89"/>
      <c r="AZ220" s="89"/>
      <c r="BA220" s="89"/>
      <c r="BB220" s="89"/>
      <c r="BC220" s="89"/>
      <c r="BD220" s="89"/>
      <c r="BE220" s="89"/>
      <c r="BF220" s="89"/>
      <c r="BG220" s="89"/>
      <c r="BH220" s="89"/>
    </row>
    <row r="221" spans="1:60" x14ac:dyDescent="0.35">
      <c r="A221" s="89"/>
      <c r="J221" s="89"/>
      <c r="K221" s="89"/>
      <c r="L221" s="89"/>
      <c r="M221" s="89"/>
      <c r="N221" s="89"/>
      <c r="O221" s="89"/>
      <c r="P221" s="89"/>
      <c r="Q221" s="89"/>
      <c r="R221" s="89"/>
      <c r="S221" s="89"/>
      <c r="T221" s="89"/>
      <c r="U221" s="89"/>
      <c r="V221" s="89"/>
      <c r="W221" s="89"/>
      <c r="X221" s="89"/>
      <c r="Y221" s="89"/>
      <c r="Z221" s="89"/>
      <c r="AA221" s="89"/>
      <c r="AB221" s="89"/>
      <c r="AC221" s="89"/>
      <c r="AD221" s="89"/>
      <c r="AE221" s="89"/>
      <c r="AF221" s="89"/>
      <c r="AG221" s="89"/>
      <c r="AH221" s="89"/>
      <c r="AI221" s="89"/>
      <c r="AJ221" s="89"/>
      <c r="AK221" s="89"/>
      <c r="AL221" s="89"/>
      <c r="AM221" s="89"/>
      <c r="AN221" s="89"/>
      <c r="AO221" s="89"/>
      <c r="AP221" s="89"/>
      <c r="AQ221" s="89"/>
      <c r="AR221" s="89"/>
      <c r="AS221" s="89"/>
      <c r="AT221" s="89"/>
      <c r="AU221" s="89"/>
      <c r="AV221" s="89"/>
      <c r="AW221" s="89"/>
      <c r="AX221" s="89"/>
      <c r="AY221" s="89"/>
      <c r="AZ221" s="89"/>
      <c r="BA221" s="89"/>
      <c r="BB221" s="89"/>
      <c r="BC221" s="89"/>
      <c r="BD221" s="89"/>
      <c r="BE221" s="89"/>
      <c r="BF221" s="89"/>
      <c r="BG221" s="89"/>
      <c r="BH221" s="89"/>
    </row>
    <row r="222" spans="1:60" x14ac:dyDescent="0.35">
      <c r="A222" s="89"/>
      <c r="J222" s="89"/>
      <c r="K222" s="89"/>
      <c r="L222" s="89"/>
      <c r="M222" s="89"/>
      <c r="N222" s="89"/>
      <c r="O222" s="89"/>
      <c r="P222" s="89"/>
      <c r="Q222" s="89"/>
      <c r="R222" s="89"/>
      <c r="S222" s="89"/>
      <c r="T222" s="89"/>
      <c r="U222" s="89"/>
      <c r="V222" s="89"/>
      <c r="W222" s="89"/>
      <c r="X222" s="89"/>
      <c r="Y222" s="89"/>
      <c r="Z222" s="89"/>
      <c r="AA222" s="89"/>
      <c r="AB222" s="89"/>
      <c r="AC222" s="89"/>
      <c r="AD222" s="89"/>
      <c r="AE222" s="89"/>
      <c r="AF222" s="89"/>
      <c r="AG222" s="89"/>
      <c r="AH222" s="89"/>
      <c r="AI222" s="89"/>
      <c r="AJ222" s="89"/>
      <c r="AK222" s="89"/>
      <c r="AL222" s="89"/>
      <c r="AM222" s="89"/>
      <c r="AN222" s="89"/>
      <c r="AO222" s="89"/>
      <c r="AP222" s="89"/>
      <c r="AQ222" s="89"/>
      <c r="AR222" s="89"/>
      <c r="AS222" s="89"/>
      <c r="AT222" s="89"/>
      <c r="AU222" s="89"/>
      <c r="AV222" s="89"/>
      <c r="AW222" s="89"/>
      <c r="AX222" s="89"/>
      <c r="AY222" s="89"/>
      <c r="AZ222" s="89"/>
      <c r="BA222" s="89"/>
      <c r="BB222" s="89"/>
      <c r="BC222" s="89"/>
      <c r="BD222" s="89"/>
      <c r="BE222" s="89"/>
      <c r="BF222" s="89"/>
      <c r="BG222" s="89"/>
      <c r="BH222" s="89"/>
    </row>
    <row r="223" spans="1:60" x14ac:dyDescent="0.35">
      <c r="A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89"/>
      <c r="AG223" s="89"/>
      <c r="AH223" s="89"/>
      <c r="AI223" s="89"/>
      <c r="AJ223" s="89"/>
      <c r="AK223" s="89"/>
      <c r="AL223" s="89"/>
      <c r="AM223" s="89"/>
      <c r="AN223" s="89"/>
      <c r="AO223" s="89"/>
      <c r="AP223" s="89"/>
      <c r="AQ223" s="89"/>
      <c r="AR223" s="89"/>
      <c r="AS223" s="89"/>
      <c r="AT223" s="89"/>
      <c r="AU223" s="89"/>
      <c r="AV223" s="89"/>
      <c r="AW223" s="89"/>
      <c r="AX223" s="89"/>
      <c r="AY223" s="89"/>
      <c r="AZ223" s="89"/>
      <c r="BA223" s="89"/>
      <c r="BB223" s="89"/>
      <c r="BC223" s="89"/>
      <c r="BD223" s="89"/>
      <c r="BE223" s="89"/>
      <c r="BF223" s="89"/>
      <c r="BG223" s="89"/>
      <c r="BH223" s="89"/>
    </row>
    <row r="224" spans="1:60" x14ac:dyDescent="0.35">
      <c r="A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c r="AG224" s="89"/>
      <c r="AH224" s="89"/>
      <c r="AI224" s="89"/>
      <c r="AJ224" s="89"/>
      <c r="AK224" s="89"/>
      <c r="AL224" s="89"/>
      <c r="AM224" s="89"/>
      <c r="AN224" s="89"/>
      <c r="AO224" s="89"/>
      <c r="AP224" s="89"/>
      <c r="AQ224" s="89"/>
      <c r="AR224" s="89"/>
      <c r="AS224" s="89"/>
      <c r="AT224" s="89"/>
      <c r="AU224" s="89"/>
      <c r="AV224" s="89"/>
      <c r="AW224" s="89"/>
      <c r="AX224" s="89"/>
      <c r="AY224" s="89"/>
      <c r="AZ224" s="89"/>
      <c r="BA224" s="89"/>
      <c r="BB224" s="89"/>
      <c r="BC224" s="89"/>
      <c r="BD224" s="89"/>
      <c r="BE224" s="89"/>
      <c r="BF224" s="89"/>
      <c r="BG224" s="89"/>
      <c r="BH224" s="89"/>
    </row>
    <row r="225" spans="1:60" x14ac:dyDescent="0.35">
      <c r="A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c r="AG225" s="89"/>
      <c r="AH225" s="89"/>
      <c r="AI225" s="89"/>
      <c r="AJ225" s="89"/>
      <c r="AK225" s="89"/>
      <c r="AL225" s="89"/>
      <c r="AM225" s="89"/>
      <c r="AN225" s="89"/>
      <c r="AO225" s="89"/>
      <c r="AP225" s="89"/>
      <c r="AQ225" s="89"/>
      <c r="AR225" s="89"/>
      <c r="AS225" s="89"/>
      <c r="AT225" s="89"/>
      <c r="AU225" s="89"/>
      <c r="AV225" s="89"/>
      <c r="AW225" s="89"/>
      <c r="AX225" s="89"/>
      <c r="AY225" s="89"/>
      <c r="AZ225" s="89"/>
      <c r="BA225" s="89"/>
      <c r="BB225" s="89"/>
      <c r="BC225" s="89"/>
      <c r="BD225" s="89"/>
      <c r="BE225" s="89"/>
      <c r="BF225" s="89"/>
      <c r="BG225" s="89"/>
      <c r="BH225" s="89"/>
    </row>
    <row r="226" spans="1:60" x14ac:dyDescent="0.35">
      <c r="A226" s="89"/>
      <c r="J226" s="89"/>
      <c r="K226" s="89"/>
      <c r="L226" s="89"/>
      <c r="M226" s="89"/>
      <c r="N226" s="89"/>
      <c r="O226" s="89"/>
      <c r="P226" s="89"/>
      <c r="Q226" s="89"/>
      <c r="R226" s="89"/>
      <c r="S226" s="89"/>
      <c r="T226" s="89"/>
      <c r="U226" s="89"/>
      <c r="V226" s="89"/>
      <c r="W226" s="89"/>
      <c r="X226" s="89"/>
      <c r="Y226" s="89"/>
      <c r="Z226" s="89"/>
      <c r="AA226" s="89"/>
      <c r="AB226" s="89"/>
      <c r="AC226" s="89"/>
      <c r="AD226" s="89"/>
      <c r="AE226" s="89"/>
      <c r="AF226" s="89"/>
      <c r="AG226" s="89"/>
      <c r="AH226" s="89"/>
      <c r="AI226" s="89"/>
      <c r="AJ226" s="89"/>
      <c r="AK226" s="89"/>
      <c r="AL226" s="89"/>
      <c r="AM226" s="89"/>
      <c r="AN226" s="89"/>
      <c r="AO226" s="89"/>
      <c r="AP226" s="89"/>
      <c r="AQ226" s="89"/>
      <c r="AR226" s="89"/>
      <c r="AS226" s="89"/>
      <c r="AT226" s="89"/>
      <c r="AU226" s="89"/>
      <c r="AV226" s="89"/>
      <c r="AW226" s="89"/>
      <c r="AX226" s="89"/>
      <c r="AY226" s="89"/>
      <c r="AZ226" s="89"/>
      <c r="BA226" s="89"/>
      <c r="BB226" s="89"/>
      <c r="BC226" s="89"/>
      <c r="BD226" s="89"/>
      <c r="BE226" s="89"/>
      <c r="BF226" s="89"/>
      <c r="BG226" s="89"/>
      <c r="BH226" s="89"/>
    </row>
    <row r="227" spans="1:60" x14ac:dyDescent="0.35">
      <c r="A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c r="AG227" s="89"/>
      <c r="AH227" s="89"/>
      <c r="AI227" s="89"/>
      <c r="AJ227" s="89"/>
      <c r="AK227" s="89"/>
      <c r="AL227" s="89"/>
      <c r="AM227" s="89"/>
      <c r="AN227" s="89"/>
      <c r="AO227" s="89"/>
      <c r="AP227" s="89"/>
      <c r="AQ227" s="89"/>
      <c r="AR227" s="89"/>
      <c r="AS227" s="89"/>
      <c r="AT227" s="89"/>
      <c r="AU227" s="89"/>
      <c r="AV227" s="89"/>
      <c r="AW227" s="89"/>
      <c r="AX227" s="89"/>
      <c r="AY227" s="89"/>
      <c r="AZ227" s="89"/>
      <c r="BA227" s="89"/>
      <c r="BB227" s="89"/>
      <c r="BC227" s="89"/>
      <c r="BD227" s="89"/>
      <c r="BE227" s="89"/>
      <c r="BF227" s="89"/>
      <c r="BG227" s="89"/>
      <c r="BH227" s="89"/>
    </row>
    <row r="228" spans="1:60" x14ac:dyDescent="0.35">
      <c r="A228" s="89"/>
      <c r="J228" s="89"/>
      <c r="K228" s="89"/>
      <c r="L228" s="89"/>
      <c r="M228" s="89"/>
      <c r="N228" s="89"/>
      <c r="O228" s="89"/>
      <c r="P228" s="89"/>
      <c r="Q228" s="89"/>
      <c r="R228" s="89"/>
      <c r="S228" s="89"/>
      <c r="T228" s="89"/>
      <c r="U228" s="89"/>
      <c r="V228" s="89"/>
      <c r="W228" s="89"/>
      <c r="X228" s="89"/>
      <c r="Y228" s="89"/>
      <c r="Z228" s="89"/>
      <c r="AA228" s="89"/>
      <c r="AB228" s="89"/>
      <c r="AC228" s="89"/>
      <c r="AD228" s="89"/>
      <c r="AE228" s="89"/>
      <c r="AF228" s="89"/>
      <c r="AG228" s="89"/>
      <c r="AH228" s="89"/>
      <c r="AI228" s="89"/>
      <c r="AJ228" s="89"/>
      <c r="AK228" s="89"/>
      <c r="AL228" s="89"/>
      <c r="AM228" s="89"/>
      <c r="AN228" s="89"/>
      <c r="AO228" s="89"/>
      <c r="AP228" s="89"/>
      <c r="AQ228" s="89"/>
      <c r="AR228" s="89"/>
      <c r="AS228" s="89"/>
      <c r="AT228" s="89"/>
      <c r="AU228" s="89"/>
      <c r="AV228" s="89"/>
      <c r="AW228" s="89"/>
      <c r="AX228" s="89"/>
      <c r="AY228" s="89"/>
      <c r="AZ228" s="89"/>
      <c r="BA228" s="89"/>
      <c r="BB228" s="89"/>
      <c r="BC228" s="89"/>
      <c r="BD228" s="89"/>
      <c r="BE228" s="89"/>
      <c r="BF228" s="89"/>
      <c r="BG228" s="89"/>
      <c r="BH228" s="89"/>
    </row>
    <row r="229" spans="1:60" x14ac:dyDescent="0.35">
      <c r="A229" s="89"/>
      <c r="J229" s="89"/>
      <c r="K229" s="89"/>
      <c r="L229" s="89"/>
      <c r="M229" s="89"/>
      <c r="N229" s="89"/>
      <c r="O229" s="89"/>
      <c r="P229" s="89"/>
      <c r="Q229" s="89"/>
      <c r="R229" s="89"/>
      <c r="S229" s="89"/>
      <c r="T229" s="89"/>
      <c r="U229" s="89"/>
      <c r="V229" s="89"/>
      <c r="W229" s="89"/>
      <c r="X229" s="89"/>
      <c r="Y229" s="89"/>
      <c r="Z229" s="89"/>
      <c r="AA229" s="89"/>
      <c r="AB229" s="89"/>
      <c r="AC229" s="89"/>
      <c r="AD229" s="89"/>
      <c r="AE229" s="89"/>
      <c r="AF229" s="89"/>
      <c r="AG229" s="89"/>
      <c r="AH229" s="89"/>
      <c r="AI229" s="89"/>
      <c r="AJ229" s="89"/>
      <c r="AK229" s="89"/>
      <c r="AL229" s="89"/>
      <c r="AM229" s="89"/>
      <c r="AN229" s="89"/>
      <c r="AO229" s="89"/>
      <c r="AP229" s="89"/>
      <c r="AQ229" s="89"/>
      <c r="AR229" s="89"/>
      <c r="AS229" s="89"/>
      <c r="AT229" s="89"/>
      <c r="AU229" s="89"/>
      <c r="AV229" s="89"/>
      <c r="AW229" s="89"/>
      <c r="AX229" s="89"/>
      <c r="AY229" s="89"/>
      <c r="AZ229" s="89"/>
      <c r="BA229" s="89"/>
      <c r="BB229" s="89"/>
      <c r="BC229" s="89"/>
      <c r="BD229" s="89"/>
      <c r="BE229" s="89"/>
      <c r="BF229" s="89"/>
      <c r="BG229" s="89"/>
      <c r="BH229" s="89"/>
    </row>
    <row r="230" spans="1:60" x14ac:dyDescent="0.35">
      <c r="A230" s="89"/>
      <c r="J230" s="89"/>
      <c r="K230" s="89"/>
      <c r="L230" s="89"/>
      <c r="M230" s="89"/>
      <c r="N230" s="89"/>
      <c r="O230" s="89"/>
      <c r="P230" s="89"/>
      <c r="Q230" s="89"/>
      <c r="R230" s="89"/>
      <c r="S230" s="89"/>
      <c r="T230" s="89"/>
      <c r="U230" s="89"/>
      <c r="V230" s="89"/>
      <c r="W230" s="89"/>
      <c r="X230" s="89"/>
      <c r="Y230" s="89"/>
      <c r="Z230" s="89"/>
      <c r="AA230" s="89"/>
      <c r="AB230" s="89"/>
      <c r="AC230" s="89"/>
      <c r="AD230" s="89"/>
      <c r="AE230" s="89"/>
      <c r="AF230" s="89"/>
      <c r="AG230" s="89"/>
      <c r="AH230" s="89"/>
      <c r="AI230" s="89"/>
      <c r="AJ230" s="89"/>
      <c r="AK230" s="89"/>
      <c r="AL230" s="89"/>
      <c r="AM230" s="89"/>
      <c r="AN230" s="89"/>
      <c r="AO230" s="89"/>
      <c r="AP230" s="89"/>
      <c r="AQ230" s="89"/>
      <c r="AR230" s="89"/>
      <c r="AS230" s="89"/>
      <c r="AT230" s="89"/>
      <c r="AU230" s="89"/>
      <c r="AV230" s="89"/>
      <c r="AW230" s="89"/>
      <c r="AX230" s="89"/>
      <c r="AY230" s="89"/>
      <c r="AZ230" s="89"/>
      <c r="BA230" s="89"/>
      <c r="BB230" s="89"/>
      <c r="BC230" s="89"/>
      <c r="BD230" s="89"/>
      <c r="BE230" s="89"/>
      <c r="BF230" s="89"/>
      <c r="BG230" s="89"/>
      <c r="BH230" s="89"/>
    </row>
    <row r="231" spans="1:60" x14ac:dyDescent="0.35">
      <c r="A231" s="89"/>
      <c r="J231" s="89"/>
      <c r="K231" s="89"/>
      <c r="L231" s="89"/>
      <c r="M231" s="89"/>
      <c r="N231" s="89"/>
      <c r="O231" s="89"/>
      <c r="P231" s="89"/>
      <c r="Q231" s="89"/>
      <c r="R231" s="89"/>
      <c r="S231" s="89"/>
      <c r="T231" s="89"/>
      <c r="U231" s="89"/>
      <c r="V231" s="89"/>
      <c r="W231" s="89"/>
      <c r="X231" s="89"/>
      <c r="Y231" s="89"/>
      <c r="Z231" s="89"/>
      <c r="AA231" s="89"/>
      <c r="AB231" s="89"/>
      <c r="AC231" s="89"/>
      <c r="AD231" s="89"/>
      <c r="AE231" s="89"/>
      <c r="AF231" s="89"/>
      <c r="AG231" s="89"/>
      <c r="AH231" s="89"/>
      <c r="AI231" s="89"/>
      <c r="AJ231" s="89"/>
      <c r="AK231" s="89"/>
      <c r="AL231" s="89"/>
      <c r="AM231" s="89"/>
      <c r="AN231" s="89"/>
      <c r="AO231" s="89"/>
      <c r="AP231" s="89"/>
      <c r="AQ231" s="89"/>
      <c r="AR231" s="89"/>
      <c r="AS231" s="89"/>
      <c r="AT231" s="89"/>
      <c r="AU231" s="89"/>
      <c r="AV231" s="89"/>
      <c r="AW231" s="89"/>
      <c r="AX231" s="89"/>
      <c r="AY231" s="89"/>
      <c r="AZ231" s="89"/>
      <c r="BA231" s="89"/>
      <c r="BB231" s="89"/>
      <c r="BC231" s="89"/>
      <c r="BD231" s="89"/>
      <c r="BE231" s="89"/>
      <c r="BF231" s="89"/>
      <c r="BG231" s="89"/>
      <c r="BH231" s="89"/>
    </row>
    <row r="232" spans="1:60" x14ac:dyDescent="0.35">
      <c r="A232" s="89"/>
      <c r="J232" s="89"/>
      <c r="K232" s="89"/>
      <c r="L232" s="89"/>
      <c r="M232" s="89"/>
      <c r="N232" s="89"/>
      <c r="O232" s="89"/>
      <c r="P232" s="89"/>
      <c r="Q232" s="89"/>
      <c r="R232" s="89"/>
      <c r="S232" s="89"/>
      <c r="T232" s="89"/>
      <c r="U232" s="89"/>
      <c r="V232" s="89"/>
      <c r="W232" s="89"/>
      <c r="X232" s="89"/>
      <c r="Y232" s="89"/>
      <c r="Z232" s="89"/>
      <c r="AA232" s="89"/>
      <c r="AB232" s="89"/>
      <c r="AC232" s="89"/>
      <c r="AD232" s="89"/>
      <c r="AE232" s="89"/>
      <c r="AF232" s="89"/>
      <c r="AG232" s="89"/>
      <c r="AH232" s="89"/>
      <c r="AI232" s="89"/>
      <c r="AJ232" s="89"/>
      <c r="AK232" s="89"/>
      <c r="AL232" s="89"/>
      <c r="AM232" s="89"/>
      <c r="AN232" s="89"/>
      <c r="AO232" s="89"/>
      <c r="AP232" s="89"/>
      <c r="AQ232" s="89"/>
      <c r="AR232" s="89"/>
      <c r="AS232" s="89"/>
      <c r="AT232" s="89"/>
      <c r="AU232" s="89"/>
      <c r="AV232" s="89"/>
      <c r="AW232" s="89"/>
      <c r="AX232" s="89"/>
      <c r="AY232" s="89"/>
      <c r="AZ232" s="89"/>
      <c r="BA232" s="89"/>
      <c r="BB232" s="89"/>
      <c r="BC232" s="89"/>
      <c r="BD232" s="89"/>
      <c r="BE232" s="89"/>
      <c r="BF232" s="89"/>
      <c r="BG232" s="89"/>
      <c r="BH232" s="89"/>
    </row>
    <row r="233" spans="1:60" x14ac:dyDescent="0.35">
      <c r="A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c r="AG233" s="89"/>
      <c r="AH233" s="89"/>
      <c r="AI233" s="89"/>
      <c r="AJ233" s="89"/>
      <c r="AK233" s="89"/>
      <c r="AL233" s="89"/>
      <c r="AM233" s="89"/>
      <c r="AN233" s="89"/>
      <c r="AO233" s="89"/>
      <c r="AP233" s="89"/>
      <c r="AQ233" s="89"/>
      <c r="AR233" s="89"/>
      <c r="AS233" s="89"/>
      <c r="AT233" s="89"/>
      <c r="AU233" s="89"/>
      <c r="AV233" s="89"/>
      <c r="AW233" s="89"/>
      <c r="AX233" s="89"/>
      <c r="AY233" s="89"/>
      <c r="AZ233" s="89"/>
      <c r="BA233" s="89"/>
      <c r="BB233" s="89"/>
      <c r="BC233" s="89"/>
      <c r="BD233" s="89"/>
      <c r="BE233" s="89"/>
      <c r="BF233" s="89"/>
      <c r="BG233" s="89"/>
      <c r="BH233" s="89"/>
    </row>
    <row r="234" spans="1:60" x14ac:dyDescent="0.35">
      <c r="A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c r="AG234" s="89"/>
      <c r="AH234" s="89"/>
      <c r="AI234" s="89"/>
      <c r="AJ234" s="89"/>
      <c r="AK234" s="89"/>
      <c r="AL234" s="89"/>
      <c r="AM234" s="89"/>
      <c r="AN234" s="89"/>
      <c r="AO234" s="89"/>
      <c r="AP234" s="89"/>
      <c r="AQ234" s="89"/>
      <c r="AR234" s="89"/>
      <c r="AS234" s="89"/>
      <c r="AT234" s="89"/>
      <c r="AU234" s="89"/>
      <c r="AV234" s="89"/>
      <c r="AW234" s="89"/>
      <c r="AX234" s="89"/>
      <c r="AY234" s="89"/>
      <c r="AZ234" s="89"/>
      <c r="BA234" s="89"/>
      <c r="BB234" s="89"/>
      <c r="BC234" s="89"/>
      <c r="BD234" s="89"/>
      <c r="BE234" s="89"/>
      <c r="BF234" s="89"/>
      <c r="BG234" s="89"/>
      <c r="BH234" s="89"/>
    </row>
    <row r="235" spans="1:60" x14ac:dyDescent="0.35">
      <c r="A235" s="89"/>
      <c r="J235" s="89"/>
      <c r="K235" s="89"/>
      <c r="L235" s="89"/>
      <c r="M235" s="89"/>
      <c r="N235" s="89"/>
      <c r="O235" s="89"/>
      <c r="P235" s="89"/>
      <c r="Q235" s="89"/>
      <c r="R235" s="89"/>
      <c r="S235" s="89"/>
      <c r="T235" s="89"/>
      <c r="U235" s="89"/>
      <c r="V235" s="89"/>
      <c r="W235" s="89"/>
      <c r="X235" s="89"/>
      <c r="Y235" s="89"/>
      <c r="Z235" s="89"/>
      <c r="AA235" s="89"/>
      <c r="AB235" s="89"/>
      <c r="AC235" s="89"/>
      <c r="AD235" s="89"/>
      <c r="AE235" s="89"/>
      <c r="AF235" s="89"/>
      <c r="AG235" s="89"/>
      <c r="AH235" s="89"/>
      <c r="AI235" s="89"/>
      <c r="AJ235" s="89"/>
      <c r="AK235" s="89"/>
      <c r="AL235" s="89"/>
      <c r="AM235" s="89"/>
      <c r="AN235" s="89"/>
      <c r="AO235" s="89"/>
      <c r="AP235" s="89"/>
      <c r="AQ235" s="89"/>
      <c r="AR235" s="89"/>
      <c r="AS235" s="89"/>
      <c r="AT235" s="89"/>
      <c r="AU235" s="89"/>
      <c r="AV235" s="89"/>
      <c r="AW235" s="89"/>
      <c r="AX235" s="89"/>
      <c r="AY235" s="89"/>
      <c r="AZ235" s="89"/>
      <c r="BA235" s="89"/>
      <c r="BB235" s="89"/>
      <c r="BC235" s="89"/>
      <c r="BD235" s="89"/>
      <c r="BE235" s="89"/>
      <c r="BF235" s="89"/>
      <c r="BG235" s="89"/>
      <c r="BH235" s="89"/>
    </row>
    <row r="236" spans="1:60" x14ac:dyDescent="0.35">
      <c r="A236" s="89"/>
      <c r="J236" s="89"/>
      <c r="K236" s="89"/>
      <c r="L236" s="89"/>
      <c r="M236" s="89"/>
      <c r="N236" s="89"/>
      <c r="O236" s="89"/>
      <c r="P236" s="89"/>
      <c r="Q236" s="89"/>
      <c r="R236" s="89"/>
      <c r="S236" s="89"/>
      <c r="T236" s="89"/>
      <c r="U236" s="89"/>
      <c r="V236" s="89"/>
      <c r="W236" s="89"/>
      <c r="X236" s="89"/>
      <c r="Y236" s="89"/>
      <c r="Z236" s="89"/>
      <c r="AA236" s="89"/>
      <c r="AB236" s="89"/>
      <c r="AC236" s="89"/>
      <c r="AD236" s="89"/>
      <c r="AE236" s="89"/>
      <c r="AF236" s="89"/>
      <c r="AG236" s="89"/>
      <c r="AH236" s="89"/>
      <c r="AI236" s="89"/>
      <c r="AJ236" s="89"/>
      <c r="AK236" s="89"/>
      <c r="AL236" s="89"/>
      <c r="AM236" s="89"/>
      <c r="AN236" s="89"/>
      <c r="AO236" s="89"/>
      <c r="AP236" s="89"/>
      <c r="AQ236" s="89"/>
      <c r="AR236" s="89"/>
      <c r="AS236" s="89"/>
      <c r="AT236" s="89"/>
      <c r="AU236" s="89"/>
      <c r="AV236" s="89"/>
      <c r="AW236" s="89"/>
      <c r="AX236" s="89"/>
      <c r="AY236" s="89"/>
      <c r="AZ236" s="89"/>
      <c r="BA236" s="89"/>
      <c r="BB236" s="89"/>
      <c r="BC236" s="89"/>
      <c r="BD236" s="89"/>
      <c r="BE236" s="89"/>
      <c r="BF236" s="89"/>
      <c r="BG236" s="89"/>
      <c r="BH236" s="89"/>
    </row>
    <row r="237" spans="1:60" x14ac:dyDescent="0.35">
      <c r="A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89"/>
      <c r="AY237" s="89"/>
      <c r="AZ237" s="89"/>
      <c r="BA237" s="89"/>
      <c r="BB237" s="89"/>
      <c r="BC237" s="89"/>
      <c r="BD237" s="89"/>
      <c r="BE237" s="89"/>
      <c r="BF237" s="89"/>
      <c r="BG237" s="89"/>
      <c r="BH237" s="89"/>
    </row>
    <row r="238" spans="1:60" x14ac:dyDescent="0.35">
      <c r="A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c r="AG238" s="89"/>
      <c r="AH238" s="89"/>
      <c r="AI238" s="89"/>
      <c r="AJ238" s="89"/>
      <c r="AK238" s="89"/>
      <c r="AL238" s="89"/>
      <c r="AM238" s="89"/>
      <c r="AN238" s="89"/>
      <c r="AO238" s="89"/>
      <c r="AP238" s="89"/>
      <c r="AQ238" s="89"/>
      <c r="AR238" s="89"/>
      <c r="AS238" s="89"/>
      <c r="AT238" s="89"/>
      <c r="AU238" s="89"/>
      <c r="AV238" s="89"/>
      <c r="AW238" s="89"/>
      <c r="AX238" s="89"/>
      <c r="AY238" s="89"/>
      <c r="AZ238" s="89"/>
      <c r="BA238" s="89"/>
      <c r="BB238" s="89"/>
      <c r="BC238" s="89"/>
      <c r="BD238" s="89"/>
      <c r="BE238" s="89"/>
      <c r="BF238" s="89"/>
      <c r="BG238" s="89"/>
      <c r="BH238" s="89"/>
    </row>
    <row r="239" spans="1:60" x14ac:dyDescent="0.35">
      <c r="A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c r="AG239" s="89"/>
      <c r="AH239" s="89"/>
      <c r="AI239" s="89"/>
      <c r="AJ239" s="89"/>
      <c r="AK239" s="89"/>
      <c r="AL239" s="89"/>
      <c r="AM239" s="89"/>
      <c r="AN239" s="89"/>
      <c r="AO239" s="89"/>
      <c r="AP239" s="89"/>
      <c r="AQ239" s="89"/>
      <c r="AR239" s="89"/>
      <c r="AS239" s="89"/>
      <c r="AT239" s="89"/>
      <c r="AU239" s="89"/>
      <c r="AV239" s="89"/>
      <c r="AW239" s="89"/>
      <c r="AX239" s="89"/>
      <c r="AY239" s="89"/>
      <c r="AZ239" s="89"/>
      <c r="BA239" s="89"/>
      <c r="BB239" s="89"/>
      <c r="BC239" s="89"/>
      <c r="BD239" s="89"/>
      <c r="BE239" s="89"/>
      <c r="BF239" s="89"/>
      <c r="BG239" s="89"/>
      <c r="BH239" s="89"/>
    </row>
    <row r="240" spans="1:60" x14ac:dyDescent="0.35">
      <c r="A240" s="89"/>
      <c r="J240" s="89"/>
      <c r="K240" s="89"/>
      <c r="L240" s="89"/>
      <c r="M240" s="89"/>
      <c r="N240" s="89"/>
      <c r="O240" s="89"/>
      <c r="P240" s="89"/>
      <c r="Q240" s="89"/>
      <c r="R240" s="89"/>
      <c r="S240" s="89"/>
      <c r="T240" s="89"/>
      <c r="U240" s="89"/>
      <c r="V240" s="89"/>
      <c r="W240" s="89"/>
      <c r="X240" s="89"/>
      <c r="Y240" s="89"/>
      <c r="Z240" s="89"/>
      <c r="AA240" s="89"/>
      <c r="AB240" s="89"/>
      <c r="AC240" s="89"/>
      <c r="AD240" s="89"/>
      <c r="AE240" s="89"/>
      <c r="AF240" s="89"/>
      <c r="AG240" s="89"/>
      <c r="AH240" s="89"/>
      <c r="AI240" s="89"/>
      <c r="AJ240" s="89"/>
      <c r="AK240" s="89"/>
      <c r="AL240" s="89"/>
      <c r="AM240" s="89"/>
      <c r="AN240" s="89"/>
      <c r="AO240" s="89"/>
      <c r="AP240" s="89"/>
      <c r="AQ240" s="89"/>
      <c r="AR240" s="89"/>
      <c r="AS240" s="89"/>
      <c r="AT240" s="89"/>
      <c r="AU240" s="89"/>
      <c r="AV240" s="89"/>
      <c r="AW240" s="89"/>
      <c r="AX240" s="89"/>
      <c r="AY240" s="89"/>
      <c r="AZ240" s="89"/>
      <c r="BA240" s="89"/>
      <c r="BB240" s="89"/>
      <c r="BC240" s="89"/>
      <c r="BD240" s="89"/>
      <c r="BE240" s="89"/>
      <c r="BF240" s="89"/>
      <c r="BG240" s="89"/>
      <c r="BH240" s="89"/>
    </row>
    <row r="241" spans="1:60" x14ac:dyDescent="0.35">
      <c r="A241" s="89"/>
      <c r="J241" s="89"/>
      <c r="K241" s="89"/>
      <c r="L241" s="89"/>
      <c r="M241" s="89"/>
      <c r="N241" s="89"/>
      <c r="O241" s="89"/>
      <c r="P241" s="89"/>
      <c r="Q241" s="89"/>
      <c r="R241" s="89"/>
      <c r="S241" s="89"/>
      <c r="T241" s="89"/>
      <c r="U241" s="89"/>
      <c r="V241" s="89"/>
      <c r="W241" s="89"/>
      <c r="X241" s="89"/>
      <c r="Y241" s="89"/>
      <c r="Z241" s="89"/>
      <c r="AA241" s="89"/>
      <c r="AB241" s="89"/>
      <c r="AC241" s="89"/>
      <c r="AD241" s="89"/>
      <c r="AE241" s="89"/>
      <c r="AF241" s="89"/>
      <c r="AG241" s="89"/>
      <c r="AH241" s="89"/>
      <c r="AI241" s="89"/>
      <c r="AJ241" s="89"/>
      <c r="AK241" s="89"/>
      <c r="AL241" s="89"/>
      <c r="AM241" s="89"/>
      <c r="AN241" s="89"/>
      <c r="AO241" s="89"/>
      <c r="AP241" s="89"/>
      <c r="AQ241" s="89"/>
      <c r="AR241" s="89"/>
      <c r="AS241" s="89"/>
      <c r="AT241" s="89"/>
      <c r="AU241" s="89"/>
      <c r="AV241" s="89"/>
      <c r="AW241" s="89"/>
      <c r="AX241" s="89"/>
      <c r="AY241" s="89"/>
      <c r="AZ241" s="89"/>
      <c r="BA241" s="89"/>
      <c r="BB241" s="89"/>
      <c r="BC241" s="89"/>
      <c r="BD241" s="89"/>
      <c r="BE241" s="89"/>
      <c r="BF241" s="89"/>
      <c r="BG241" s="89"/>
      <c r="BH241" s="89"/>
    </row>
    <row r="242" spans="1:60" x14ac:dyDescent="0.35">
      <c r="A242" s="89"/>
      <c r="J242" s="89"/>
      <c r="K242" s="89"/>
      <c r="L242" s="89"/>
      <c r="M242" s="89"/>
      <c r="N242" s="89"/>
      <c r="O242" s="89"/>
      <c r="P242" s="89"/>
      <c r="Q242" s="89"/>
      <c r="R242" s="89"/>
      <c r="S242" s="89"/>
      <c r="T242" s="89"/>
      <c r="U242" s="89"/>
      <c r="V242" s="89"/>
      <c r="W242" s="89"/>
      <c r="X242" s="89"/>
      <c r="Y242" s="89"/>
      <c r="Z242" s="89"/>
      <c r="AA242" s="89"/>
      <c r="AB242" s="89"/>
      <c r="AC242" s="89"/>
      <c r="AD242" s="89"/>
      <c r="AE242" s="89"/>
      <c r="AF242" s="89"/>
      <c r="AG242" s="89"/>
      <c r="AH242" s="89"/>
      <c r="AI242" s="89"/>
      <c r="AJ242" s="89"/>
      <c r="AK242" s="89"/>
      <c r="AL242" s="89"/>
      <c r="AM242" s="89"/>
      <c r="AN242" s="89"/>
      <c r="AO242" s="89"/>
      <c r="AP242" s="89"/>
      <c r="AQ242" s="89"/>
      <c r="AR242" s="89"/>
      <c r="AS242" s="89"/>
      <c r="AT242" s="89"/>
      <c r="AU242" s="89"/>
      <c r="AV242" s="89"/>
      <c r="AW242" s="89"/>
      <c r="AX242" s="89"/>
      <c r="AY242" s="89"/>
      <c r="AZ242" s="89"/>
      <c r="BA242" s="89"/>
      <c r="BB242" s="89"/>
      <c r="BC242" s="89"/>
      <c r="BD242" s="89"/>
      <c r="BE242" s="89"/>
      <c r="BF242" s="89"/>
      <c r="BG242" s="89"/>
      <c r="BH242" s="89"/>
    </row>
    <row r="243" spans="1:60" x14ac:dyDescent="0.35">
      <c r="A243" s="89"/>
      <c r="J243" s="89"/>
      <c r="K243" s="89"/>
      <c r="L243" s="89"/>
      <c r="M243" s="89"/>
      <c r="N243" s="89"/>
      <c r="O243" s="89"/>
      <c r="P243" s="89"/>
      <c r="Q243" s="89"/>
      <c r="R243" s="89"/>
      <c r="S243" s="89"/>
      <c r="T243" s="89"/>
      <c r="U243" s="89"/>
      <c r="V243" s="89"/>
      <c r="W243" s="89"/>
      <c r="X243" s="89"/>
      <c r="Y243" s="89"/>
      <c r="Z243" s="89"/>
      <c r="AA243" s="89"/>
      <c r="AB243" s="89"/>
      <c r="AC243" s="89"/>
      <c r="AD243" s="89"/>
      <c r="AE243" s="89"/>
      <c r="AF243" s="89"/>
      <c r="AG243" s="89"/>
      <c r="AH243" s="89"/>
      <c r="AI243" s="89"/>
      <c r="AJ243" s="89"/>
      <c r="AK243" s="89"/>
      <c r="AL243" s="89"/>
      <c r="AM243" s="89"/>
      <c r="AN243" s="89"/>
      <c r="AO243" s="89"/>
      <c r="AP243" s="89"/>
      <c r="AQ243" s="89"/>
      <c r="AR243" s="89"/>
      <c r="AS243" s="89"/>
      <c r="AT243" s="89"/>
      <c r="AU243" s="89"/>
      <c r="AV243" s="89"/>
      <c r="AW243" s="89"/>
      <c r="AX243" s="89"/>
      <c r="AY243" s="89"/>
      <c r="AZ243" s="89"/>
      <c r="BA243" s="89"/>
      <c r="BB243" s="89"/>
      <c r="BC243" s="89"/>
      <c r="BD243" s="89"/>
      <c r="BE243" s="89"/>
      <c r="BF243" s="89"/>
      <c r="BG243" s="89"/>
      <c r="BH243" s="89"/>
    </row>
    <row r="244" spans="1:60" x14ac:dyDescent="0.35">
      <c r="A244" s="89"/>
      <c r="J244" s="89"/>
      <c r="K244" s="89"/>
      <c r="L244" s="89"/>
      <c r="M244" s="89"/>
      <c r="N244" s="89"/>
      <c r="O244" s="89"/>
      <c r="P244" s="89"/>
      <c r="Q244" s="89"/>
      <c r="R244" s="89"/>
      <c r="S244" s="89"/>
      <c r="T244" s="89"/>
      <c r="U244" s="89"/>
      <c r="V244" s="89"/>
      <c r="W244" s="89"/>
      <c r="X244" s="89"/>
      <c r="Y244" s="89"/>
      <c r="Z244" s="89"/>
      <c r="AA244" s="89"/>
      <c r="AB244" s="89"/>
      <c r="AC244" s="89"/>
      <c r="AD244" s="89"/>
      <c r="AE244" s="89"/>
      <c r="AF244" s="89"/>
      <c r="AG244" s="89"/>
      <c r="AH244" s="89"/>
      <c r="AI244" s="89"/>
      <c r="AJ244" s="89"/>
      <c r="AK244" s="89"/>
      <c r="AL244" s="89"/>
      <c r="AM244" s="89"/>
      <c r="AN244" s="89"/>
      <c r="AO244" s="89"/>
      <c r="AP244" s="89"/>
      <c r="AQ244" s="89"/>
      <c r="AR244" s="89"/>
      <c r="AS244" s="89"/>
      <c r="AT244" s="89"/>
      <c r="AU244" s="89"/>
      <c r="AV244" s="89"/>
      <c r="AW244" s="89"/>
      <c r="AX244" s="89"/>
      <c r="AY244" s="89"/>
      <c r="AZ244" s="89"/>
      <c r="BA244" s="89"/>
      <c r="BB244" s="89"/>
      <c r="BC244" s="89"/>
      <c r="BD244" s="89"/>
      <c r="BE244" s="89"/>
      <c r="BF244" s="89"/>
      <c r="BG244" s="89"/>
      <c r="BH244" s="89"/>
    </row>
    <row r="245" spans="1:60" x14ac:dyDescent="0.35">
      <c r="A245" s="89"/>
    </row>
    <row r="246" spans="1:60" x14ac:dyDescent="0.35">
      <c r="A246" s="89"/>
    </row>
    <row r="247" spans="1:60" x14ac:dyDescent="0.35">
      <c r="A247" s="89"/>
    </row>
    <row r="248" spans="1:60" x14ac:dyDescent="0.35">
      <c r="A248" s="89"/>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B1" sqref="B1:D1"/>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89"/>
      <c r="B1" s="442" t="s">
        <v>55</v>
      </c>
      <c r="C1" s="442"/>
      <c r="D1" s="442"/>
      <c r="E1" s="89"/>
      <c r="F1" s="89"/>
      <c r="G1" s="89"/>
      <c r="H1" s="89"/>
      <c r="I1" s="89"/>
      <c r="J1" s="89"/>
      <c r="K1" s="89"/>
      <c r="L1" s="89"/>
      <c r="M1" s="89"/>
      <c r="N1" s="89"/>
      <c r="O1" s="89"/>
      <c r="P1" s="89"/>
      <c r="Q1" s="89"/>
      <c r="R1" s="89"/>
      <c r="S1" s="89"/>
      <c r="T1" s="89"/>
      <c r="U1" s="89"/>
      <c r="V1" s="89"/>
      <c r="W1" s="89"/>
      <c r="X1" s="89"/>
      <c r="Y1" s="89"/>
      <c r="Z1" s="89"/>
      <c r="AA1" s="89"/>
      <c r="AB1" s="89"/>
      <c r="AC1" s="89"/>
      <c r="AD1" s="89"/>
      <c r="AE1" s="89"/>
    </row>
    <row r="2" spans="1:37" x14ac:dyDescent="0.35">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row>
    <row r="3" spans="1:37" ht="25" x14ac:dyDescent="0.35">
      <c r="A3" s="89"/>
      <c r="B3" s="8"/>
      <c r="C3" s="9" t="s">
        <v>52</v>
      </c>
      <c r="D3" s="9" t="s">
        <v>4</v>
      </c>
      <c r="E3" s="89"/>
      <c r="F3" s="89"/>
      <c r="G3" s="89"/>
      <c r="H3" s="89"/>
      <c r="I3" s="89"/>
      <c r="J3" s="89"/>
      <c r="K3" s="89"/>
      <c r="L3" s="89"/>
      <c r="M3" s="89"/>
      <c r="N3" s="89"/>
      <c r="O3" s="89"/>
      <c r="P3" s="89"/>
      <c r="Q3" s="89"/>
      <c r="R3" s="89"/>
      <c r="S3" s="89"/>
      <c r="T3" s="89"/>
      <c r="U3" s="89"/>
      <c r="V3" s="89"/>
      <c r="W3" s="89"/>
      <c r="X3" s="89"/>
      <c r="Y3" s="89"/>
      <c r="Z3" s="89"/>
      <c r="AA3" s="89"/>
      <c r="AB3" s="89"/>
      <c r="AC3" s="89"/>
      <c r="AD3" s="89"/>
      <c r="AE3" s="89"/>
    </row>
    <row r="4" spans="1:37" ht="50" x14ac:dyDescent="0.35">
      <c r="A4" s="89"/>
      <c r="B4" s="10" t="s">
        <v>51</v>
      </c>
      <c r="C4" s="11" t="s">
        <v>102</v>
      </c>
      <c r="D4" s="12">
        <v>0.2</v>
      </c>
      <c r="E4" s="89"/>
      <c r="F4" s="89"/>
      <c r="G4" s="89"/>
      <c r="H4" s="89"/>
      <c r="I4" s="89"/>
      <c r="J4" s="89"/>
      <c r="K4" s="89"/>
      <c r="L4" s="89"/>
      <c r="M4" s="89"/>
      <c r="N4" s="89"/>
      <c r="O4" s="89"/>
      <c r="P4" s="89"/>
      <c r="Q4" s="89"/>
      <c r="R4" s="89"/>
      <c r="S4" s="89"/>
      <c r="T4" s="89"/>
      <c r="U4" s="89"/>
      <c r="V4" s="89"/>
      <c r="W4" s="89"/>
      <c r="X4" s="89"/>
      <c r="Y4" s="89"/>
      <c r="Z4" s="89"/>
      <c r="AA4" s="89"/>
      <c r="AB4" s="89"/>
      <c r="AC4" s="89"/>
      <c r="AD4" s="89"/>
      <c r="AE4" s="89"/>
    </row>
    <row r="5" spans="1:37" ht="50" x14ac:dyDescent="0.35">
      <c r="A5" s="89"/>
      <c r="B5" s="13" t="s">
        <v>53</v>
      </c>
      <c r="C5" s="14" t="s">
        <v>103</v>
      </c>
      <c r="D5" s="15">
        <v>0.4</v>
      </c>
      <c r="E5" s="89"/>
      <c r="F5" s="89"/>
      <c r="G5" s="89"/>
      <c r="H5" s="89"/>
      <c r="I5" s="89"/>
      <c r="J5" s="89"/>
      <c r="K5" s="89"/>
      <c r="L5" s="89"/>
      <c r="M5" s="89"/>
      <c r="N5" s="89"/>
      <c r="O5" s="89"/>
      <c r="P5" s="89"/>
      <c r="Q5" s="89"/>
      <c r="R5" s="89"/>
      <c r="S5" s="89"/>
      <c r="T5" s="89"/>
      <c r="U5" s="89"/>
      <c r="V5" s="89"/>
      <c r="W5" s="89"/>
      <c r="X5" s="89"/>
      <c r="Y5" s="89"/>
      <c r="Z5" s="89"/>
      <c r="AA5" s="89"/>
      <c r="AB5" s="89"/>
      <c r="AC5" s="89"/>
      <c r="AD5" s="89"/>
      <c r="AE5" s="89"/>
    </row>
    <row r="6" spans="1:37" ht="50" x14ac:dyDescent="0.35">
      <c r="A6" s="89"/>
      <c r="B6" s="16" t="s">
        <v>107</v>
      </c>
      <c r="C6" s="14" t="s">
        <v>104</v>
      </c>
      <c r="D6" s="15">
        <v>0.6</v>
      </c>
      <c r="E6" s="89"/>
      <c r="F6" s="89"/>
      <c r="G6" s="89"/>
      <c r="H6" s="89"/>
      <c r="I6" s="89"/>
      <c r="J6" s="89"/>
      <c r="K6" s="89"/>
      <c r="L6" s="89"/>
      <c r="M6" s="89"/>
      <c r="N6" s="89"/>
      <c r="O6" s="89"/>
      <c r="P6" s="89"/>
      <c r="Q6" s="89"/>
      <c r="R6" s="89"/>
      <c r="S6" s="89"/>
      <c r="T6" s="89"/>
      <c r="U6" s="89"/>
      <c r="V6" s="89"/>
      <c r="W6" s="89"/>
      <c r="X6" s="89"/>
      <c r="Y6" s="89"/>
      <c r="Z6" s="89"/>
      <c r="AA6" s="89"/>
      <c r="AB6" s="89"/>
      <c r="AC6" s="89"/>
      <c r="AD6" s="89"/>
      <c r="AE6" s="89"/>
    </row>
    <row r="7" spans="1:37" ht="75" x14ac:dyDescent="0.35">
      <c r="A7" s="89"/>
      <c r="B7" s="17" t="s">
        <v>6</v>
      </c>
      <c r="C7" s="14" t="s">
        <v>105</v>
      </c>
      <c r="D7" s="15">
        <v>0.8</v>
      </c>
      <c r="E7" s="89"/>
      <c r="F7" s="89"/>
      <c r="G7" s="89"/>
      <c r="H7" s="89"/>
      <c r="I7" s="89"/>
      <c r="J7" s="89"/>
      <c r="K7" s="89"/>
      <c r="L7" s="89"/>
      <c r="M7" s="89"/>
      <c r="N7" s="89"/>
      <c r="O7" s="89"/>
      <c r="P7" s="89"/>
      <c r="Q7" s="89"/>
      <c r="R7" s="89"/>
      <c r="S7" s="89"/>
      <c r="T7" s="89"/>
      <c r="U7" s="89"/>
      <c r="V7" s="89"/>
      <c r="W7" s="89"/>
      <c r="X7" s="89"/>
      <c r="Y7" s="89"/>
      <c r="Z7" s="89"/>
      <c r="AA7" s="89"/>
      <c r="AB7" s="89"/>
      <c r="AC7" s="89"/>
      <c r="AD7" s="89"/>
      <c r="AE7" s="89"/>
    </row>
    <row r="8" spans="1:37" ht="50" x14ac:dyDescent="0.35">
      <c r="A8" s="89"/>
      <c r="B8" s="18" t="s">
        <v>54</v>
      </c>
      <c r="C8" s="14" t="s">
        <v>106</v>
      </c>
      <c r="D8" s="15">
        <v>1</v>
      </c>
      <c r="E8" s="89"/>
      <c r="F8" s="89"/>
      <c r="G8" s="89"/>
      <c r="H8" s="89"/>
      <c r="I8" s="89"/>
      <c r="J8" s="89"/>
      <c r="K8" s="89"/>
      <c r="L8" s="89"/>
      <c r="M8" s="89"/>
      <c r="N8" s="89"/>
      <c r="O8" s="89"/>
      <c r="P8" s="89"/>
      <c r="Q8" s="89"/>
      <c r="R8" s="89"/>
      <c r="S8" s="89"/>
      <c r="T8" s="89"/>
      <c r="U8" s="89"/>
      <c r="V8" s="89"/>
      <c r="W8" s="89"/>
      <c r="X8" s="89"/>
      <c r="Y8" s="89"/>
      <c r="Z8" s="89"/>
      <c r="AA8" s="89"/>
      <c r="AB8" s="89"/>
      <c r="AC8" s="89"/>
      <c r="AD8" s="89"/>
      <c r="AE8" s="89"/>
    </row>
    <row r="9" spans="1:37" x14ac:dyDescent="0.35">
      <c r="A9" s="89"/>
      <c r="B9" s="113"/>
      <c r="C9" s="113"/>
      <c r="D9" s="113"/>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row>
    <row r="10" spans="1:37" x14ac:dyDescent="0.35">
      <c r="A10" s="89"/>
      <c r="B10" s="114"/>
      <c r="C10" s="113"/>
      <c r="D10" s="113"/>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row>
    <row r="11" spans="1:37" x14ac:dyDescent="0.35">
      <c r="A11" s="89"/>
      <c r="B11" s="113"/>
      <c r="C11" s="113"/>
      <c r="D11" s="113"/>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row>
    <row r="12" spans="1:37" x14ac:dyDescent="0.35">
      <c r="A12" s="89"/>
      <c r="B12" s="113"/>
      <c r="C12" s="113"/>
      <c r="D12" s="113"/>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row>
    <row r="13" spans="1:37" x14ac:dyDescent="0.35">
      <c r="A13" s="89"/>
      <c r="B13" s="113"/>
      <c r="C13" s="113"/>
      <c r="D13" s="113"/>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row>
    <row r="14" spans="1:37" x14ac:dyDescent="0.35">
      <c r="A14" s="89"/>
      <c r="B14" s="113"/>
      <c r="C14" s="113"/>
      <c r="D14" s="113"/>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row>
    <row r="15" spans="1:37" x14ac:dyDescent="0.35">
      <c r="A15" s="89"/>
      <c r="B15" s="113"/>
      <c r="C15" s="113"/>
      <c r="D15" s="113"/>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row>
    <row r="16" spans="1:37" x14ac:dyDescent="0.35">
      <c r="A16" s="89"/>
      <c r="B16" s="113"/>
      <c r="C16" s="113"/>
      <c r="D16" s="113"/>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row>
    <row r="17" spans="1:37" x14ac:dyDescent="0.35">
      <c r="A17" s="89"/>
      <c r="B17" s="113"/>
      <c r="C17" s="113"/>
      <c r="D17" s="113"/>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row>
    <row r="18" spans="1:37" x14ac:dyDescent="0.35">
      <c r="A18" s="89"/>
      <c r="B18" s="113"/>
      <c r="C18" s="113"/>
      <c r="D18" s="113"/>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row>
    <row r="19" spans="1:37" x14ac:dyDescent="0.35">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row>
    <row r="20" spans="1:37" x14ac:dyDescent="0.35">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row>
    <row r="21" spans="1:37" x14ac:dyDescent="0.35">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row>
    <row r="22" spans="1:37" x14ac:dyDescent="0.35">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row>
    <row r="23" spans="1:37" x14ac:dyDescent="0.35">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row>
    <row r="24" spans="1:37" x14ac:dyDescent="0.35">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row>
    <row r="25" spans="1:37" x14ac:dyDescent="0.35">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row>
    <row r="26" spans="1:37" x14ac:dyDescent="0.35">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row>
    <row r="27" spans="1:37" x14ac:dyDescent="0.35">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row>
    <row r="28" spans="1:37" x14ac:dyDescent="0.35">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row>
    <row r="29" spans="1:37" x14ac:dyDescent="0.35">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row>
    <row r="30" spans="1:37" x14ac:dyDescent="0.35">
      <c r="A30" s="89"/>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row>
    <row r="31" spans="1:37" x14ac:dyDescent="0.35">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row>
    <row r="32" spans="1:37" x14ac:dyDescent="0.35">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row>
    <row r="33" spans="1:31" x14ac:dyDescent="0.35">
      <c r="A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row>
    <row r="34" spans="1:31" x14ac:dyDescent="0.35">
      <c r="A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row>
    <row r="35" spans="1:31" x14ac:dyDescent="0.35">
      <c r="A35" s="89"/>
    </row>
    <row r="36" spans="1:31" x14ac:dyDescent="0.35">
      <c r="A36" s="89"/>
    </row>
    <row r="37" spans="1:31" x14ac:dyDescent="0.35">
      <c r="A37" s="89"/>
    </row>
    <row r="38" spans="1:31" x14ac:dyDescent="0.35">
      <c r="A38" s="89"/>
    </row>
    <row r="39" spans="1:31" x14ac:dyDescent="0.35">
      <c r="A39" s="89"/>
    </row>
    <row r="40" spans="1:31" x14ac:dyDescent="0.35">
      <c r="A40" s="89"/>
    </row>
    <row r="41" spans="1:31" x14ac:dyDescent="0.35">
      <c r="A41" s="89"/>
    </row>
    <row r="42" spans="1:31" x14ac:dyDescent="0.35">
      <c r="A42" s="89"/>
    </row>
    <row r="43" spans="1:31" x14ac:dyDescent="0.35">
      <c r="A43" s="89"/>
    </row>
    <row r="44" spans="1:31" x14ac:dyDescent="0.35">
      <c r="A44" s="89"/>
    </row>
    <row r="45" spans="1:31" x14ac:dyDescent="0.35">
      <c r="A45" s="89"/>
    </row>
    <row r="46" spans="1:31" x14ac:dyDescent="0.35">
      <c r="A46" s="89"/>
    </row>
    <row r="47" spans="1:31" x14ac:dyDescent="0.35">
      <c r="A47" s="89"/>
    </row>
    <row r="48" spans="1:31" x14ac:dyDescent="0.35">
      <c r="A48" s="89"/>
    </row>
    <row r="49" spans="1:1" x14ac:dyDescent="0.35">
      <c r="A49" s="89"/>
    </row>
    <row r="50" spans="1:1" x14ac:dyDescent="0.35">
      <c r="A50" s="89"/>
    </row>
    <row r="51" spans="1:1" x14ac:dyDescent="0.35">
      <c r="A51" s="89"/>
    </row>
    <row r="52" spans="1:1" x14ac:dyDescent="0.35">
      <c r="A52" s="89"/>
    </row>
    <row r="53" spans="1:1" x14ac:dyDescent="0.35">
      <c r="A53" s="89"/>
    </row>
    <row r="54" spans="1:1" x14ac:dyDescent="0.35">
      <c r="A54" s="89"/>
    </row>
    <row r="55" spans="1:1" x14ac:dyDescent="0.35">
      <c r="A55" s="89"/>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B1" sqref="B1:D1"/>
    </sheetView>
  </sheetViews>
  <sheetFormatPr baseColWidth="10" defaultRowHeight="14.5" x14ac:dyDescent="0.35"/>
  <cols>
    <col min="2" max="2" width="40.453125" customWidth="1"/>
    <col min="3" max="3" width="74.81640625" customWidth="1"/>
    <col min="4" max="4" width="135" bestFit="1" customWidth="1"/>
    <col min="5" max="5" width="144.7265625" bestFit="1" customWidth="1"/>
  </cols>
  <sheetData>
    <row r="1" spans="1:21" ht="32.5" x14ac:dyDescent="0.35">
      <c r="A1" s="89"/>
      <c r="B1" s="443" t="s">
        <v>63</v>
      </c>
      <c r="C1" s="443"/>
      <c r="D1" s="443"/>
      <c r="E1" s="89"/>
      <c r="F1" s="89"/>
      <c r="G1" s="89"/>
      <c r="H1" s="89"/>
      <c r="I1" s="89"/>
      <c r="J1" s="89"/>
      <c r="K1" s="89"/>
      <c r="L1" s="89"/>
      <c r="M1" s="89"/>
      <c r="N1" s="89"/>
      <c r="O1" s="89"/>
      <c r="P1" s="89"/>
      <c r="Q1" s="89"/>
      <c r="R1" s="89"/>
      <c r="S1" s="89"/>
      <c r="T1" s="89"/>
      <c r="U1" s="89"/>
    </row>
    <row r="2" spans="1:21" x14ac:dyDescent="0.35">
      <c r="A2" s="89"/>
      <c r="B2" s="89"/>
      <c r="C2" s="89"/>
      <c r="D2" s="89"/>
      <c r="E2" s="89"/>
      <c r="F2" s="89"/>
      <c r="G2" s="89"/>
      <c r="H2" s="89"/>
      <c r="I2" s="89"/>
      <c r="J2" s="89"/>
      <c r="K2" s="89"/>
      <c r="L2" s="89"/>
      <c r="M2" s="89"/>
      <c r="N2" s="89"/>
      <c r="O2" s="89"/>
      <c r="P2" s="89"/>
      <c r="Q2" s="89"/>
      <c r="R2" s="89"/>
      <c r="S2" s="89"/>
      <c r="T2" s="89"/>
      <c r="U2" s="89"/>
    </row>
    <row r="3" spans="1:21" ht="30.5" x14ac:dyDescent="0.35">
      <c r="A3" s="89"/>
      <c r="B3" s="110"/>
      <c r="C3" s="28" t="s">
        <v>56</v>
      </c>
      <c r="D3" s="28" t="s">
        <v>57</v>
      </c>
      <c r="E3" s="89"/>
      <c r="F3" s="89"/>
      <c r="G3" s="89"/>
      <c r="H3" s="89"/>
      <c r="I3" s="89"/>
      <c r="J3" s="89"/>
      <c r="K3" s="89"/>
      <c r="L3" s="89"/>
      <c r="M3" s="89"/>
      <c r="N3" s="89"/>
      <c r="O3" s="89"/>
      <c r="P3" s="89"/>
      <c r="Q3" s="89"/>
      <c r="R3" s="89"/>
      <c r="S3" s="89"/>
      <c r="T3" s="89"/>
      <c r="U3" s="89"/>
    </row>
    <row r="4" spans="1:21" ht="32.5" x14ac:dyDescent="0.35">
      <c r="A4" s="109" t="s">
        <v>83</v>
      </c>
      <c r="B4" s="31" t="s">
        <v>101</v>
      </c>
      <c r="C4" s="36" t="s">
        <v>155</v>
      </c>
      <c r="D4" s="29" t="s">
        <v>97</v>
      </c>
      <c r="E4" s="89"/>
      <c r="F4" s="89"/>
      <c r="G4" s="89"/>
      <c r="H4" s="89"/>
      <c r="I4" s="89"/>
      <c r="J4" s="89"/>
      <c r="K4" s="89"/>
      <c r="L4" s="89"/>
      <c r="M4" s="89"/>
      <c r="N4" s="89"/>
      <c r="O4" s="89"/>
      <c r="P4" s="89"/>
      <c r="Q4" s="89"/>
      <c r="R4" s="89"/>
      <c r="S4" s="89"/>
      <c r="T4" s="89"/>
      <c r="U4" s="89"/>
    </row>
    <row r="5" spans="1:21" ht="65" x14ac:dyDescent="0.35">
      <c r="A5" s="109" t="s">
        <v>84</v>
      </c>
      <c r="B5" s="32" t="s">
        <v>59</v>
      </c>
      <c r="C5" s="37" t="s">
        <v>93</v>
      </c>
      <c r="D5" s="30" t="s">
        <v>98</v>
      </c>
      <c r="E5" s="89"/>
      <c r="F5" s="89"/>
      <c r="G5" s="89"/>
      <c r="H5" s="89"/>
      <c r="I5" s="89"/>
      <c r="J5" s="89"/>
      <c r="K5" s="89"/>
      <c r="L5" s="89"/>
      <c r="M5" s="89"/>
      <c r="N5" s="89"/>
      <c r="O5" s="89"/>
      <c r="P5" s="89"/>
      <c r="Q5" s="89"/>
      <c r="R5" s="89"/>
      <c r="S5" s="89"/>
      <c r="T5" s="89"/>
      <c r="U5" s="89"/>
    </row>
    <row r="6" spans="1:21" ht="65" x14ac:dyDescent="0.35">
      <c r="A6" s="109" t="s">
        <v>81</v>
      </c>
      <c r="B6" s="33" t="s">
        <v>60</v>
      </c>
      <c r="C6" s="37" t="s">
        <v>94</v>
      </c>
      <c r="D6" s="30" t="s">
        <v>100</v>
      </c>
      <c r="E6" s="89"/>
      <c r="F6" s="89"/>
      <c r="G6" s="89"/>
      <c r="H6" s="89"/>
      <c r="I6" s="89"/>
      <c r="J6" s="89"/>
      <c r="K6" s="89"/>
      <c r="L6" s="89"/>
      <c r="M6" s="89"/>
      <c r="N6" s="89"/>
      <c r="O6" s="89"/>
      <c r="P6" s="89"/>
      <c r="Q6" s="89"/>
      <c r="R6" s="89"/>
      <c r="S6" s="89"/>
      <c r="T6" s="89"/>
      <c r="U6" s="89"/>
    </row>
    <row r="7" spans="1:21" ht="65" x14ac:dyDescent="0.35">
      <c r="A7" s="109" t="s">
        <v>7</v>
      </c>
      <c r="B7" s="34" t="s">
        <v>61</v>
      </c>
      <c r="C7" s="37" t="s">
        <v>95</v>
      </c>
      <c r="D7" s="30" t="s">
        <v>99</v>
      </c>
      <c r="E7" s="89"/>
      <c r="F7" s="89"/>
      <c r="G7" s="89"/>
      <c r="H7" s="89"/>
      <c r="I7" s="89"/>
      <c r="J7" s="89"/>
      <c r="K7" s="89"/>
      <c r="L7" s="89"/>
      <c r="M7" s="89"/>
      <c r="N7" s="89"/>
      <c r="O7" s="89"/>
      <c r="P7" s="89"/>
      <c r="Q7" s="89"/>
      <c r="R7" s="89"/>
      <c r="S7" s="89"/>
      <c r="T7" s="89"/>
      <c r="U7" s="89"/>
    </row>
    <row r="8" spans="1:21" ht="65" x14ac:dyDescent="0.35">
      <c r="A8" s="109" t="s">
        <v>85</v>
      </c>
      <c r="B8" s="35" t="s">
        <v>62</v>
      </c>
      <c r="C8" s="37" t="s">
        <v>96</v>
      </c>
      <c r="D8" s="30" t="s">
        <v>118</v>
      </c>
      <c r="E8" s="89"/>
      <c r="F8" s="89"/>
      <c r="G8" s="89"/>
      <c r="H8" s="89"/>
      <c r="I8" s="89"/>
      <c r="J8" s="89"/>
      <c r="K8" s="89"/>
      <c r="L8" s="89"/>
      <c r="M8" s="89"/>
      <c r="N8" s="89"/>
      <c r="O8" s="89"/>
      <c r="P8" s="89"/>
      <c r="Q8" s="89"/>
      <c r="R8" s="89"/>
      <c r="S8" s="89"/>
      <c r="T8" s="89"/>
      <c r="U8" s="89"/>
    </row>
    <row r="9" spans="1:21" ht="20" x14ac:dyDescent="0.35">
      <c r="A9" s="109"/>
      <c r="B9" s="109"/>
      <c r="C9" s="111"/>
      <c r="D9" s="111"/>
      <c r="E9" s="89"/>
      <c r="F9" s="89"/>
      <c r="G9" s="89"/>
      <c r="H9" s="89"/>
      <c r="I9" s="89"/>
      <c r="J9" s="89"/>
      <c r="K9" s="89"/>
      <c r="L9" s="89"/>
      <c r="M9" s="89"/>
      <c r="N9" s="89"/>
      <c r="O9" s="89"/>
      <c r="P9" s="89"/>
      <c r="Q9" s="89"/>
      <c r="R9" s="89"/>
      <c r="S9" s="89"/>
      <c r="T9" s="89"/>
      <c r="U9" s="89"/>
    </row>
    <row r="10" spans="1:21" x14ac:dyDescent="0.35">
      <c r="A10" s="109"/>
      <c r="B10" s="112"/>
      <c r="C10" s="112"/>
      <c r="D10" s="112"/>
      <c r="E10" s="89"/>
      <c r="F10" s="89"/>
      <c r="G10" s="89"/>
      <c r="H10" s="89"/>
      <c r="I10" s="89"/>
      <c r="J10" s="89"/>
      <c r="K10" s="89"/>
      <c r="L10" s="89"/>
      <c r="M10" s="89"/>
      <c r="N10" s="89"/>
      <c r="O10" s="89"/>
      <c r="P10" s="89"/>
      <c r="Q10" s="89"/>
      <c r="R10" s="89"/>
      <c r="S10" s="89"/>
      <c r="T10" s="89"/>
      <c r="U10" s="89"/>
    </row>
    <row r="11" spans="1:21" x14ac:dyDescent="0.35">
      <c r="A11" s="109"/>
      <c r="B11" s="109" t="s">
        <v>91</v>
      </c>
      <c r="C11" s="109" t="s">
        <v>143</v>
      </c>
      <c r="D11" s="109" t="s">
        <v>150</v>
      </c>
      <c r="E11" s="89"/>
      <c r="F11" s="89"/>
      <c r="G11" s="89"/>
      <c r="H11" s="89"/>
      <c r="I11" s="89"/>
      <c r="J11" s="89"/>
      <c r="K11" s="89"/>
      <c r="L11" s="89"/>
      <c r="M11" s="89"/>
      <c r="N11" s="89"/>
      <c r="O11" s="89"/>
      <c r="P11" s="89"/>
      <c r="Q11" s="89"/>
      <c r="R11" s="89"/>
      <c r="S11" s="89"/>
      <c r="T11" s="89"/>
      <c r="U11" s="89"/>
    </row>
    <row r="12" spans="1:21" x14ac:dyDescent="0.35">
      <c r="A12" s="109"/>
      <c r="B12" s="109" t="s">
        <v>89</v>
      </c>
      <c r="C12" s="109" t="s">
        <v>147</v>
      </c>
      <c r="D12" s="109" t="s">
        <v>151</v>
      </c>
      <c r="E12" s="89"/>
      <c r="F12" s="89"/>
      <c r="G12" s="89"/>
      <c r="H12" s="89"/>
      <c r="I12" s="89"/>
      <c r="J12" s="89"/>
      <c r="K12" s="89"/>
      <c r="L12" s="89"/>
      <c r="M12" s="89"/>
      <c r="N12" s="89"/>
      <c r="O12" s="89"/>
      <c r="P12" s="89"/>
      <c r="Q12" s="89"/>
      <c r="R12" s="89"/>
      <c r="S12" s="89"/>
      <c r="T12" s="89"/>
      <c r="U12" s="89"/>
    </row>
    <row r="13" spans="1:21" x14ac:dyDescent="0.35">
      <c r="A13" s="109"/>
      <c r="B13" s="109"/>
      <c r="C13" s="109" t="s">
        <v>146</v>
      </c>
      <c r="D13" s="109" t="s">
        <v>152</v>
      </c>
      <c r="E13" s="89"/>
      <c r="F13" s="89"/>
      <c r="G13" s="89"/>
      <c r="H13" s="89"/>
      <c r="I13" s="89"/>
      <c r="J13" s="89"/>
      <c r="K13" s="89"/>
      <c r="L13" s="89"/>
      <c r="M13" s="89"/>
      <c r="N13" s="89"/>
      <c r="O13" s="89"/>
      <c r="P13" s="89"/>
      <c r="Q13" s="89"/>
      <c r="R13" s="89"/>
      <c r="S13" s="89"/>
      <c r="T13" s="89"/>
      <c r="U13" s="89"/>
    </row>
    <row r="14" spans="1:21" x14ac:dyDescent="0.35">
      <c r="A14" s="109"/>
      <c r="B14" s="109"/>
      <c r="C14" s="109" t="s">
        <v>148</v>
      </c>
      <c r="D14" s="109" t="s">
        <v>153</v>
      </c>
      <c r="E14" s="89"/>
      <c r="F14" s="89"/>
      <c r="G14" s="89"/>
      <c r="H14" s="89"/>
      <c r="I14" s="89"/>
      <c r="J14" s="89"/>
      <c r="K14" s="89"/>
      <c r="L14" s="89"/>
      <c r="M14" s="89"/>
      <c r="N14" s="89"/>
      <c r="O14" s="89"/>
      <c r="P14" s="89"/>
      <c r="Q14" s="89"/>
      <c r="R14" s="89"/>
      <c r="S14" s="89"/>
      <c r="T14" s="89"/>
      <c r="U14" s="89"/>
    </row>
    <row r="15" spans="1:21" x14ac:dyDescent="0.35">
      <c r="A15" s="109"/>
      <c r="B15" s="109"/>
      <c r="C15" s="109" t="s">
        <v>149</v>
      </c>
      <c r="D15" s="109" t="s">
        <v>154</v>
      </c>
      <c r="E15" s="89"/>
      <c r="F15" s="89"/>
      <c r="G15" s="89"/>
      <c r="H15" s="89"/>
      <c r="I15" s="89"/>
      <c r="J15" s="89"/>
      <c r="K15" s="89"/>
      <c r="L15" s="89"/>
      <c r="M15" s="89"/>
      <c r="N15" s="89"/>
      <c r="O15" s="89"/>
      <c r="P15" s="89"/>
      <c r="Q15" s="89"/>
      <c r="R15" s="89"/>
      <c r="S15" s="89"/>
      <c r="T15" s="89"/>
      <c r="U15" s="89"/>
    </row>
    <row r="16" spans="1:21" x14ac:dyDescent="0.35">
      <c r="A16" s="109"/>
      <c r="B16" s="109"/>
      <c r="C16" s="109"/>
      <c r="D16" s="109"/>
      <c r="E16" s="89"/>
      <c r="F16" s="89"/>
      <c r="G16" s="89"/>
      <c r="H16" s="89"/>
      <c r="I16" s="89"/>
      <c r="J16" s="89"/>
      <c r="K16" s="89"/>
      <c r="L16" s="89"/>
      <c r="M16" s="89"/>
      <c r="N16" s="89"/>
      <c r="O16" s="89"/>
    </row>
    <row r="17" spans="1:15" x14ac:dyDescent="0.35">
      <c r="A17" s="109"/>
      <c r="B17" s="109"/>
      <c r="C17" s="109"/>
      <c r="D17" s="109"/>
      <c r="E17" s="89"/>
      <c r="F17" s="89"/>
      <c r="G17" s="89"/>
      <c r="H17" s="89"/>
      <c r="I17" s="89"/>
      <c r="J17" s="89"/>
      <c r="K17" s="89"/>
      <c r="L17" s="89"/>
      <c r="M17" s="89"/>
      <c r="N17" s="89"/>
      <c r="O17" s="89"/>
    </row>
    <row r="18" spans="1:15" x14ac:dyDescent="0.35">
      <c r="A18" s="109"/>
      <c r="B18" s="113"/>
      <c r="C18" s="113"/>
      <c r="D18" s="113"/>
      <c r="E18" s="89"/>
      <c r="F18" s="89"/>
      <c r="G18" s="89"/>
      <c r="H18" s="89"/>
      <c r="I18" s="89"/>
      <c r="J18" s="89"/>
      <c r="K18" s="89"/>
      <c r="L18" s="89"/>
      <c r="M18" s="89"/>
      <c r="N18" s="89"/>
      <c r="O18" s="89"/>
    </row>
    <row r="19" spans="1:15" x14ac:dyDescent="0.35">
      <c r="A19" s="109"/>
      <c r="B19" s="113"/>
      <c r="C19" s="113"/>
      <c r="D19" s="113"/>
      <c r="E19" s="89"/>
      <c r="F19" s="89"/>
      <c r="G19" s="89"/>
      <c r="H19" s="89"/>
      <c r="I19" s="89"/>
      <c r="J19" s="89"/>
      <c r="K19" s="89"/>
      <c r="L19" s="89"/>
      <c r="M19" s="89"/>
      <c r="N19" s="89"/>
      <c r="O19" s="89"/>
    </row>
    <row r="20" spans="1:15" x14ac:dyDescent="0.35">
      <c r="A20" s="109"/>
      <c r="B20" s="113"/>
      <c r="C20" s="113"/>
      <c r="D20" s="113"/>
      <c r="E20" s="89"/>
      <c r="F20" s="89"/>
      <c r="G20" s="89"/>
      <c r="H20" s="89"/>
      <c r="I20" s="89"/>
      <c r="J20" s="89"/>
      <c r="K20" s="89"/>
      <c r="L20" s="89"/>
      <c r="M20" s="89"/>
      <c r="N20" s="89"/>
      <c r="O20" s="89"/>
    </row>
    <row r="21" spans="1:15" x14ac:dyDescent="0.35">
      <c r="A21" s="109"/>
      <c r="B21" s="113"/>
      <c r="C21" s="113"/>
      <c r="D21" s="113"/>
      <c r="E21" s="89"/>
      <c r="F21" s="89"/>
      <c r="G21" s="89"/>
      <c r="H21" s="89"/>
      <c r="I21" s="89"/>
      <c r="J21" s="89"/>
      <c r="K21" s="89"/>
      <c r="L21" s="89"/>
      <c r="M21" s="89"/>
      <c r="N21" s="89"/>
      <c r="O21" s="89"/>
    </row>
    <row r="22" spans="1:15" ht="20" x14ac:dyDescent="0.35">
      <c r="A22" s="109"/>
      <c r="B22" s="109"/>
      <c r="C22" s="111"/>
      <c r="D22" s="111"/>
      <c r="E22" s="89"/>
      <c r="F22" s="89"/>
      <c r="G22" s="89"/>
      <c r="H22" s="89"/>
      <c r="I22" s="89"/>
      <c r="J22" s="89"/>
      <c r="K22" s="89"/>
      <c r="L22" s="89"/>
      <c r="M22" s="89"/>
      <c r="N22" s="89"/>
      <c r="O22" s="89"/>
    </row>
    <row r="23" spans="1:15" ht="20" x14ac:dyDescent="0.35">
      <c r="A23" s="109"/>
      <c r="B23" s="109"/>
      <c r="C23" s="111"/>
      <c r="D23" s="111"/>
      <c r="E23" s="89"/>
      <c r="F23" s="89"/>
      <c r="G23" s="89"/>
      <c r="H23" s="89"/>
      <c r="I23" s="89"/>
      <c r="J23" s="89"/>
      <c r="K23" s="89"/>
      <c r="L23" s="89"/>
      <c r="M23" s="89"/>
      <c r="N23" s="89"/>
      <c r="O23" s="89"/>
    </row>
    <row r="24" spans="1:15" ht="20" x14ac:dyDescent="0.35">
      <c r="A24" s="109"/>
      <c r="B24" s="109"/>
      <c r="C24" s="111"/>
      <c r="D24" s="111"/>
      <c r="E24" s="89"/>
      <c r="F24" s="89"/>
      <c r="G24" s="89"/>
      <c r="H24" s="89"/>
      <c r="I24" s="89"/>
      <c r="J24" s="89"/>
      <c r="K24" s="89"/>
      <c r="L24" s="89"/>
      <c r="M24" s="89"/>
      <c r="N24" s="89"/>
      <c r="O24" s="89"/>
    </row>
    <row r="25" spans="1:15" ht="20" x14ac:dyDescent="0.35">
      <c r="A25" s="109"/>
      <c r="B25" s="109"/>
      <c r="C25" s="111"/>
      <c r="D25" s="111"/>
      <c r="E25" s="89"/>
      <c r="F25" s="89"/>
      <c r="G25" s="89"/>
      <c r="H25" s="89"/>
      <c r="I25" s="89"/>
      <c r="J25" s="89"/>
      <c r="K25" s="89"/>
      <c r="L25" s="89"/>
      <c r="M25" s="89"/>
      <c r="N25" s="89"/>
      <c r="O25" s="89"/>
    </row>
    <row r="26" spans="1:15" ht="20" x14ac:dyDescent="0.35">
      <c r="A26" s="109"/>
      <c r="B26" s="109"/>
      <c r="C26" s="111"/>
      <c r="D26" s="111"/>
      <c r="E26" s="89"/>
      <c r="F26" s="89"/>
      <c r="G26" s="89"/>
      <c r="H26" s="89"/>
      <c r="I26" s="89"/>
      <c r="J26" s="89"/>
      <c r="K26" s="89"/>
      <c r="L26" s="89"/>
      <c r="M26" s="89"/>
      <c r="N26" s="89"/>
      <c r="O26" s="89"/>
    </row>
    <row r="27" spans="1:15" ht="20" x14ac:dyDescent="0.35">
      <c r="A27" s="109"/>
      <c r="B27" s="109"/>
      <c r="C27" s="111"/>
      <c r="D27" s="111"/>
      <c r="E27" s="89"/>
      <c r="F27" s="89"/>
      <c r="G27" s="89"/>
      <c r="H27" s="89"/>
      <c r="I27" s="89"/>
      <c r="J27" s="89"/>
      <c r="K27" s="89"/>
      <c r="L27" s="89"/>
      <c r="M27" s="89"/>
      <c r="N27" s="89"/>
      <c r="O27" s="89"/>
    </row>
    <row r="28" spans="1:15" ht="20" x14ac:dyDescent="0.35">
      <c r="A28" s="109"/>
      <c r="B28" s="109"/>
      <c r="C28" s="111"/>
      <c r="D28" s="111"/>
      <c r="E28" s="89"/>
      <c r="F28" s="89"/>
      <c r="G28" s="89"/>
      <c r="H28" s="89"/>
      <c r="I28" s="89"/>
      <c r="J28" s="89"/>
      <c r="K28" s="89"/>
      <c r="L28" s="89"/>
      <c r="M28" s="89"/>
      <c r="N28" s="89"/>
      <c r="O28" s="89"/>
    </row>
    <row r="29" spans="1:15" ht="20" x14ac:dyDescent="0.35">
      <c r="A29" s="109"/>
      <c r="B29" s="109"/>
      <c r="C29" s="111"/>
      <c r="D29" s="111"/>
      <c r="E29" s="89"/>
      <c r="F29" s="89"/>
      <c r="G29" s="89"/>
      <c r="H29" s="89"/>
      <c r="I29" s="89"/>
      <c r="J29" s="89"/>
      <c r="K29" s="89"/>
      <c r="L29" s="89"/>
      <c r="M29" s="89"/>
      <c r="N29" s="89"/>
      <c r="O29" s="89"/>
    </row>
    <row r="30" spans="1:15" ht="20" x14ac:dyDescent="0.35">
      <c r="A30" s="109"/>
      <c r="B30" s="109"/>
      <c r="C30" s="111"/>
      <c r="D30" s="111"/>
      <c r="E30" s="89"/>
      <c r="F30" s="89"/>
      <c r="G30" s="89"/>
      <c r="H30" s="89"/>
      <c r="I30" s="89"/>
      <c r="J30" s="89"/>
      <c r="K30" s="89"/>
      <c r="L30" s="89"/>
      <c r="M30" s="89"/>
      <c r="N30" s="89"/>
      <c r="O30" s="89"/>
    </row>
    <row r="31" spans="1:15" ht="20" x14ac:dyDescent="0.35">
      <c r="A31" s="109"/>
      <c r="B31" s="109"/>
      <c r="C31" s="111"/>
      <c r="D31" s="111"/>
      <c r="E31" s="89"/>
      <c r="F31" s="89"/>
      <c r="G31" s="89"/>
      <c r="H31" s="89"/>
      <c r="I31" s="89"/>
      <c r="J31" s="89"/>
      <c r="K31" s="89"/>
      <c r="L31" s="89"/>
      <c r="M31" s="89"/>
      <c r="N31" s="89"/>
      <c r="O31" s="89"/>
    </row>
    <row r="32" spans="1:15" ht="20" x14ac:dyDescent="0.35">
      <c r="A32" s="109"/>
      <c r="B32" s="109"/>
      <c r="C32" s="111"/>
      <c r="D32" s="111"/>
      <c r="E32" s="89"/>
      <c r="F32" s="89"/>
      <c r="G32" s="89"/>
      <c r="H32" s="89"/>
      <c r="I32" s="89"/>
      <c r="J32" s="89"/>
      <c r="K32" s="89"/>
      <c r="L32" s="89"/>
      <c r="M32" s="89"/>
      <c r="N32" s="89"/>
      <c r="O32" s="89"/>
    </row>
    <row r="33" spans="1:15" ht="20" x14ac:dyDescent="0.35">
      <c r="A33" s="109"/>
      <c r="B33" s="109"/>
      <c r="C33" s="111"/>
      <c r="D33" s="111"/>
      <c r="E33" s="89"/>
      <c r="F33" s="89"/>
      <c r="G33" s="89"/>
      <c r="H33" s="89"/>
      <c r="I33" s="89"/>
      <c r="J33" s="89"/>
      <c r="K33" s="89"/>
      <c r="L33" s="89"/>
      <c r="M33" s="89"/>
      <c r="N33" s="89"/>
      <c r="O33" s="89"/>
    </row>
    <row r="34" spans="1:15" ht="20" x14ac:dyDescent="0.35">
      <c r="A34" s="109"/>
      <c r="B34" s="109"/>
      <c r="C34" s="111"/>
      <c r="D34" s="111"/>
      <c r="E34" s="89"/>
      <c r="F34" s="89"/>
      <c r="G34" s="89"/>
      <c r="H34" s="89"/>
      <c r="I34" s="89"/>
      <c r="J34" s="89"/>
      <c r="K34" s="89"/>
      <c r="L34" s="89"/>
      <c r="M34" s="89"/>
      <c r="N34" s="89"/>
      <c r="O34" s="89"/>
    </row>
    <row r="35" spans="1:15" ht="20" x14ac:dyDescent="0.35">
      <c r="A35" s="109"/>
      <c r="B35" s="109"/>
      <c r="C35" s="111"/>
      <c r="D35" s="111"/>
      <c r="E35" s="89"/>
      <c r="F35" s="89"/>
      <c r="G35" s="89"/>
      <c r="H35" s="89"/>
      <c r="I35" s="89"/>
      <c r="J35" s="89"/>
      <c r="K35" s="89"/>
      <c r="L35" s="89"/>
      <c r="M35" s="89"/>
      <c r="N35" s="89"/>
      <c r="O35" s="89"/>
    </row>
    <row r="36" spans="1:15" ht="20" x14ac:dyDescent="0.35">
      <c r="A36" s="109"/>
      <c r="B36" s="109"/>
      <c r="C36" s="111"/>
      <c r="D36" s="111"/>
      <c r="E36" s="89"/>
      <c r="F36" s="89"/>
      <c r="G36" s="89"/>
      <c r="H36" s="89"/>
      <c r="I36" s="89"/>
      <c r="J36" s="89"/>
      <c r="K36" s="89"/>
      <c r="L36" s="89"/>
      <c r="M36" s="89"/>
      <c r="N36" s="89"/>
      <c r="O36" s="89"/>
    </row>
    <row r="37" spans="1:15" ht="20" x14ac:dyDescent="0.35">
      <c r="A37" s="109"/>
      <c r="B37" s="109"/>
      <c r="C37" s="111"/>
      <c r="D37" s="111"/>
      <c r="E37" s="89"/>
      <c r="F37" s="89"/>
      <c r="G37" s="89"/>
      <c r="H37" s="89"/>
      <c r="I37" s="89"/>
      <c r="J37" s="89"/>
      <c r="K37" s="89"/>
      <c r="L37" s="89"/>
      <c r="M37" s="89"/>
      <c r="N37" s="89"/>
      <c r="O37" s="89"/>
    </row>
    <row r="38" spans="1:15" ht="20" x14ac:dyDescent="0.35">
      <c r="A38" s="109"/>
      <c r="B38" s="109"/>
      <c r="C38" s="111"/>
      <c r="D38" s="111"/>
      <c r="E38" s="89"/>
      <c r="F38" s="89"/>
      <c r="G38" s="89"/>
      <c r="H38" s="89"/>
      <c r="I38" s="89"/>
      <c r="J38" s="89"/>
      <c r="K38" s="89"/>
      <c r="L38" s="89"/>
      <c r="M38" s="89"/>
      <c r="N38" s="89"/>
      <c r="O38" s="89"/>
    </row>
    <row r="39" spans="1:15" ht="20" x14ac:dyDescent="0.35">
      <c r="A39" s="109"/>
      <c r="B39" s="109"/>
      <c r="C39" s="111"/>
      <c r="D39" s="111"/>
      <c r="E39" s="89"/>
      <c r="F39" s="89"/>
      <c r="G39" s="89"/>
      <c r="H39" s="89"/>
      <c r="I39" s="89"/>
      <c r="J39" s="89"/>
      <c r="K39" s="89"/>
      <c r="L39" s="89"/>
      <c r="M39" s="89"/>
      <c r="N39" s="89"/>
      <c r="O39" s="89"/>
    </row>
    <row r="40" spans="1:15" ht="20" x14ac:dyDescent="0.35">
      <c r="A40" s="109"/>
      <c r="B40" s="109"/>
      <c r="C40" s="111"/>
      <c r="D40" s="111"/>
      <c r="E40" s="89"/>
      <c r="F40" s="89"/>
      <c r="G40" s="89"/>
      <c r="H40" s="89"/>
      <c r="I40" s="89"/>
      <c r="J40" s="89"/>
      <c r="K40" s="89"/>
      <c r="L40" s="89"/>
      <c r="M40" s="89"/>
      <c r="N40" s="89"/>
      <c r="O40" s="89"/>
    </row>
    <row r="41" spans="1:15" ht="20" x14ac:dyDescent="0.35">
      <c r="A41" s="109"/>
      <c r="B41" s="109"/>
      <c r="C41" s="111"/>
      <c r="D41" s="111"/>
      <c r="E41" s="89"/>
      <c r="F41" s="89"/>
      <c r="G41" s="89"/>
      <c r="H41" s="89"/>
      <c r="I41" s="89"/>
      <c r="J41" s="89"/>
      <c r="K41" s="89"/>
      <c r="L41" s="89"/>
      <c r="M41" s="89"/>
      <c r="N41" s="89"/>
      <c r="O41" s="89"/>
    </row>
    <row r="42" spans="1:15" ht="20" x14ac:dyDescent="0.35">
      <c r="A42" s="109"/>
      <c r="B42" s="109"/>
      <c r="C42" s="111"/>
      <c r="D42" s="111"/>
      <c r="E42" s="89"/>
      <c r="F42" s="89"/>
      <c r="G42" s="89"/>
      <c r="H42" s="89"/>
      <c r="I42" s="89"/>
      <c r="J42" s="89"/>
      <c r="K42" s="89"/>
      <c r="L42" s="89"/>
      <c r="M42" s="89"/>
      <c r="N42" s="89"/>
      <c r="O42" s="89"/>
    </row>
    <row r="43" spans="1:15" ht="20" x14ac:dyDescent="0.35">
      <c r="A43" s="109"/>
      <c r="B43" s="109"/>
      <c r="C43" s="111"/>
      <c r="D43" s="111"/>
      <c r="E43" s="89"/>
      <c r="F43" s="89"/>
      <c r="G43" s="89"/>
      <c r="H43" s="89"/>
      <c r="I43" s="89"/>
      <c r="J43" s="89"/>
      <c r="K43" s="89"/>
      <c r="L43" s="89"/>
      <c r="M43" s="89"/>
      <c r="N43" s="89"/>
      <c r="O43" s="89"/>
    </row>
    <row r="44" spans="1:15" ht="20" x14ac:dyDescent="0.35">
      <c r="A44" s="109"/>
      <c r="B44" s="109"/>
      <c r="C44" s="111"/>
      <c r="D44" s="111"/>
      <c r="E44" s="89"/>
      <c r="F44" s="89"/>
      <c r="G44" s="89"/>
      <c r="H44" s="89"/>
      <c r="I44" s="89"/>
      <c r="J44" s="89"/>
      <c r="K44" s="89"/>
      <c r="L44" s="89"/>
      <c r="M44" s="89"/>
      <c r="N44" s="89"/>
      <c r="O44" s="89"/>
    </row>
    <row r="45" spans="1:15" ht="20" x14ac:dyDescent="0.35">
      <c r="A45" s="109"/>
      <c r="B45" s="109"/>
      <c r="C45" s="111"/>
      <c r="D45" s="111"/>
      <c r="E45" s="89"/>
      <c r="F45" s="89"/>
      <c r="G45" s="89"/>
      <c r="H45" s="89"/>
      <c r="I45" s="89"/>
      <c r="J45" s="89"/>
      <c r="K45" s="89"/>
      <c r="L45" s="89"/>
      <c r="M45" s="89"/>
      <c r="N45" s="89"/>
      <c r="O45" s="89"/>
    </row>
    <row r="46" spans="1:15" ht="20" x14ac:dyDescent="0.35">
      <c r="A46" s="109"/>
      <c r="B46" s="109"/>
      <c r="C46" s="111"/>
      <c r="D46" s="111"/>
      <c r="E46" s="89"/>
      <c r="F46" s="89"/>
      <c r="G46" s="89"/>
      <c r="H46" s="89"/>
      <c r="I46" s="89"/>
      <c r="J46" s="89"/>
      <c r="K46" s="89"/>
      <c r="L46" s="89"/>
      <c r="M46" s="89"/>
      <c r="N46" s="89"/>
      <c r="O46" s="89"/>
    </row>
    <row r="47" spans="1:15" ht="20" x14ac:dyDescent="0.35">
      <c r="A47" s="109"/>
      <c r="B47" s="109"/>
      <c r="C47" s="111"/>
      <c r="D47" s="111"/>
      <c r="E47" s="89"/>
      <c r="F47" s="89"/>
      <c r="G47" s="89"/>
      <c r="H47" s="89"/>
      <c r="I47" s="89"/>
      <c r="J47" s="89"/>
      <c r="K47" s="89"/>
      <c r="L47" s="89"/>
      <c r="M47" s="89"/>
      <c r="N47" s="89"/>
      <c r="O47" s="89"/>
    </row>
    <row r="48" spans="1:15" ht="20" x14ac:dyDescent="0.35">
      <c r="A48" s="109"/>
      <c r="B48" s="109"/>
      <c r="C48" s="111"/>
      <c r="D48" s="111"/>
      <c r="E48" s="89"/>
      <c r="F48" s="89"/>
      <c r="G48" s="89"/>
      <c r="H48" s="89"/>
      <c r="I48" s="89"/>
      <c r="J48" s="89"/>
      <c r="K48" s="89"/>
      <c r="L48" s="89"/>
      <c r="M48" s="89"/>
      <c r="N48" s="89"/>
      <c r="O48" s="89"/>
    </row>
    <row r="49" spans="1:15" ht="20" x14ac:dyDescent="0.35">
      <c r="A49" s="109"/>
      <c r="B49" s="109"/>
      <c r="C49" s="111"/>
      <c r="D49" s="111"/>
      <c r="E49" s="89"/>
      <c r="F49" s="89"/>
      <c r="G49" s="89"/>
      <c r="H49" s="89"/>
      <c r="I49" s="89"/>
      <c r="J49" s="89"/>
      <c r="K49" s="89"/>
      <c r="L49" s="89"/>
      <c r="M49" s="89"/>
      <c r="N49" s="89"/>
      <c r="O49" s="89"/>
    </row>
    <row r="50" spans="1:15" ht="20" x14ac:dyDescent="0.35">
      <c r="A50" s="109"/>
      <c r="B50" s="109"/>
      <c r="C50" s="111"/>
      <c r="D50" s="111"/>
      <c r="E50" s="89"/>
      <c r="F50" s="89"/>
      <c r="G50" s="89"/>
      <c r="H50" s="89"/>
      <c r="I50" s="89"/>
      <c r="J50" s="89"/>
      <c r="K50" s="89"/>
      <c r="L50" s="89"/>
      <c r="M50" s="89"/>
      <c r="N50" s="89"/>
      <c r="O50" s="89"/>
    </row>
    <row r="51" spans="1:15" ht="20" x14ac:dyDescent="0.35">
      <c r="A51" s="109"/>
      <c r="B51" s="109"/>
      <c r="C51" s="111"/>
      <c r="D51" s="111"/>
      <c r="E51" s="89"/>
      <c r="F51" s="89"/>
      <c r="G51" s="89"/>
      <c r="H51" s="89"/>
      <c r="I51" s="89"/>
      <c r="J51" s="89"/>
      <c r="K51" s="89"/>
      <c r="L51" s="89"/>
      <c r="M51" s="89"/>
      <c r="N51" s="89"/>
      <c r="O51" s="89"/>
    </row>
    <row r="52" spans="1:15" ht="20" x14ac:dyDescent="0.35">
      <c r="A52" s="109"/>
      <c r="B52" s="20"/>
      <c r="C52" s="26"/>
      <c r="D52" s="26"/>
    </row>
    <row r="53" spans="1:15" ht="20" x14ac:dyDescent="0.35">
      <c r="A53" s="109"/>
      <c r="B53" s="20"/>
      <c r="C53" s="26"/>
      <c r="D53" s="26"/>
    </row>
    <row r="54" spans="1:15" ht="20" x14ac:dyDescent="0.35">
      <c r="A54" s="109"/>
      <c r="B54" s="20"/>
      <c r="C54" s="26"/>
      <c r="D54" s="26"/>
    </row>
    <row r="55" spans="1:15" ht="20" x14ac:dyDescent="0.35">
      <c r="A55" s="109"/>
      <c r="B55" s="20"/>
      <c r="C55" s="26"/>
      <c r="D55" s="26"/>
    </row>
    <row r="56" spans="1:15" ht="20" x14ac:dyDescent="0.35">
      <c r="A56" s="109"/>
      <c r="B56" s="20"/>
      <c r="C56" s="26"/>
      <c r="D56" s="26"/>
    </row>
    <row r="57" spans="1:15" ht="20" x14ac:dyDescent="0.35">
      <c r="A57" s="109"/>
      <c r="B57" s="20"/>
      <c r="C57" s="26"/>
      <c r="D57" s="26"/>
    </row>
    <row r="58" spans="1:15" ht="20" x14ac:dyDescent="0.35">
      <c r="A58" s="109"/>
      <c r="B58" s="20"/>
      <c r="C58" s="26"/>
      <c r="D58" s="26"/>
    </row>
    <row r="59" spans="1:15" ht="20" x14ac:dyDescent="0.35">
      <c r="A59" s="109"/>
      <c r="B59" s="20"/>
      <c r="C59" s="26"/>
      <c r="D59" s="26"/>
    </row>
    <row r="60" spans="1:15" ht="20" x14ac:dyDescent="0.35">
      <c r="A60" s="109"/>
      <c r="B60" s="20"/>
      <c r="C60" s="26"/>
      <c r="D60" s="26"/>
    </row>
    <row r="61" spans="1:15" ht="20" x14ac:dyDescent="0.35">
      <c r="A61" s="109"/>
      <c r="B61" s="20"/>
      <c r="C61" s="26"/>
      <c r="D61" s="26"/>
    </row>
    <row r="62" spans="1:15" ht="20" x14ac:dyDescent="0.35">
      <c r="A62" s="109"/>
      <c r="B62" s="20"/>
      <c r="C62" s="26"/>
      <c r="D62" s="26"/>
    </row>
    <row r="63" spans="1:15" ht="20" x14ac:dyDescent="0.35">
      <c r="A63" s="109"/>
      <c r="B63" s="20"/>
      <c r="C63" s="26"/>
      <c r="D63" s="26"/>
    </row>
    <row r="64" spans="1:15" ht="20" x14ac:dyDescent="0.35">
      <c r="A64" s="109"/>
      <c r="B64" s="20"/>
      <c r="C64" s="26"/>
      <c r="D64" s="26"/>
    </row>
    <row r="65" spans="1:4" ht="20" x14ac:dyDescent="0.35">
      <c r="A65" s="109"/>
      <c r="B65" s="20"/>
      <c r="C65" s="26"/>
      <c r="D65" s="26"/>
    </row>
    <row r="66" spans="1:4" ht="20" x14ac:dyDescent="0.35">
      <c r="A66" s="109"/>
      <c r="B66" s="20"/>
      <c r="C66" s="26"/>
      <c r="D66" s="26"/>
    </row>
    <row r="67" spans="1:4" ht="20" x14ac:dyDescent="0.35">
      <c r="A67" s="109"/>
      <c r="B67" s="20"/>
      <c r="C67" s="26"/>
      <c r="D67" s="26"/>
    </row>
    <row r="68" spans="1:4" ht="20" x14ac:dyDescent="0.35">
      <c r="A68" s="109"/>
      <c r="B68" s="20"/>
      <c r="C68" s="26"/>
      <c r="D68" s="26"/>
    </row>
    <row r="69" spans="1:4" ht="20" x14ac:dyDescent="0.35">
      <c r="A69" s="109"/>
      <c r="B69" s="20"/>
      <c r="C69" s="26"/>
      <c r="D69" s="26"/>
    </row>
    <row r="70" spans="1:4" ht="20" x14ac:dyDescent="0.35">
      <c r="A70" s="109"/>
      <c r="B70" s="20"/>
      <c r="C70" s="26"/>
      <c r="D70" s="26"/>
    </row>
    <row r="71" spans="1:4" ht="20" x14ac:dyDescent="0.35">
      <c r="A71" s="109"/>
      <c r="B71" s="20"/>
      <c r="C71" s="26"/>
      <c r="D71" s="26"/>
    </row>
    <row r="72" spans="1:4" ht="20" x14ac:dyDescent="0.35">
      <c r="A72" s="109"/>
      <c r="B72" s="20"/>
      <c r="C72" s="26"/>
      <c r="D72" s="26"/>
    </row>
    <row r="73" spans="1:4" ht="20" x14ac:dyDescent="0.35">
      <c r="A73" s="109"/>
      <c r="B73" s="20"/>
      <c r="C73" s="26"/>
      <c r="D73" s="26"/>
    </row>
    <row r="74" spans="1:4" ht="20" x14ac:dyDescent="0.35">
      <c r="A74" s="109"/>
      <c r="B74" s="20"/>
      <c r="C74" s="26"/>
      <c r="D74" s="26"/>
    </row>
    <row r="75" spans="1:4" ht="20" x14ac:dyDescent="0.35">
      <c r="A75" s="109"/>
      <c r="B75" s="20"/>
      <c r="C75" s="26"/>
      <c r="D75" s="26"/>
    </row>
    <row r="76" spans="1:4" ht="20" x14ac:dyDescent="0.35">
      <c r="A76" s="109"/>
      <c r="B76" s="20"/>
      <c r="C76" s="26"/>
      <c r="D76" s="26"/>
    </row>
    <row r="77" spans="1:4" ht="20" x14ac:dyDescent="0.35">
      <c r="A77" s="109"/>
      <c r="B77" s="20"/>
      <c r="C77" s="26"/>
      <c r="D77" s="26"/>
    </row>
    <row r="78" spans="1:4" ht="20" x14ac:dyDescent="0.35">
      <c r="A78" s="109"/>
      <c r="B78" s="20"/>
      <c r="C78" s="26"/>
      <c r="D78" s="26"/>
    </row>
    <row r="79" spans="1:4" ht="20" x14ac:dyDescent="0.35">
      <c r="A79" s="109"/>
      <c r="B79" s="20"/>
      <c r="C79" s="26"/>
      <c r="D79" s="26"/>
    </row>
    <row r="80" spans="1:4" ht="20" x14ac:dyDescent="0.35">
      <c r="A80" s="109"/>
      <c r="B80" s="20"/>
      <c r="C80" s="26"/>
      <c r="D80" s="26"/>
    </row>
    <row r="81" spans="1:4" ht="20" x14ac:dyDescent="0.35">
      <c r="A81" s="109"/>
      <c r="B81" s="20"/>
      <c r="C81" s="26"/>
      <c r="D81" s="26"/>
    </row>
    <row r="82" spans="1:4" ht="20" x14ac:dyDescent="0.35">
      <c r="A82" s="109"/>
      <c r="B82" s="20"/>
      <c r="C82" s="26"/>
      <c r="D82" s="26"/>
    </row>
    <row r="83" spans="1:4" ht="20" x14ac:dyDescent="0.35">
      <c r="A83" s="109"/>
      <c r="B83" s="20"/>
      <c r="C83" s="26"/>
      <c r="D83" s="26"/>
    </row>
    <row r="84" spans="1:4" ht="20" x14ac:dyDescent="0.35">
      <c r="A84" s="109"/>
      <c r="B84" s="20"/>
      <c r="C84" s="26"/>
      <c r="D84" s="26"/>
    </row>
    <row r="85" spans="1:4" ht="20" x14ac:dyDescent="0.35">
      <c r="A85" s="109"/>
      <c r="B85" s="20"/>
      <c r="C85" s="26"/>
      <c r="D85" s="26"/>
    </row>
    <row r="86" spans="1:4" ht="20" x14ac:dyDescent="0.35">
      <c r="A86" s="109"/>
      <c r="B86" s="20"/>
      <c r="C86" s="26"/>
      <c r="D86" s="26"/>
    </row>
    <row r="87" spans="1:4" ht="20" x14ac:dyDescent="0.35">
      <c r="A87" s="109"/>
      <c r="B87" s="20"/>
      <c r="C87" s="26"/>
      <c r="D87" s="26"/>
    </row>
    <row r="88" spans="1:4" ht="20" x14ac:dyDescent="0.35">
      <c r="A88" s="109"/>
      <c r="B88" s="20"/>
      <c r="C88" s="26"/>
      <c r="D88" s="26"/>
    </row>
    <row r="89" spans="1:4" ht="20" x14ac:dyDescent="0.35">
      <c r="A89" s="109"/>
      <c r="B89" s="20"/>
      <c r="C89" s="26"/>
      <c r="D89" s="26"/>
    </row>
    <row r="90" spans="1:4" ht="20" x14ac:dyDescent="0.35">
      <c r="A90" s="109"/>
      <c r="B90" s="20"/>
      <c r="C90" s="26"/>
      <c r="D90" s="26"/>
    </row>
    <row r="91" spans="1:4" ht="20" x14ac:dyDescent="0.35">
      <c r="A91" s="109"/>
      <c r="B91" s="20"/>
      <c r="C91" s="26"/>
      <c r="D91" s="26"/>
    </row>
    <row r="92" spans="1:4" ht="20" x14ac:dyDescent="0.35">
      <c r="A92" s="109"/>
      <c r="B92" s="20"/>
      <c r="C92" s="26"/>
      <c r="D92" s="26"/>
    </row>
    <row r="93" spans="1:4" ht="20" x14ac:dyDescent="0.35">
      <c r="A93" s="109"/>
      <c r="B93" s="20"/>
      <c r="C93" s="26"/>
      <c r="D93" s="26"/>
    </row>
    <row r="94" spans="1:4" ht="20" x14ac:dyDescent="0.35">
      <c r="A94" s="109"/>
      <c r="B94" s="20"/>
      <c r="C94" s="26"/>
      <c r="D94" s="26"/>
    </row>
    <row r="95" spans="1:4" ht="20" x14ac:dyDescent="0.35">
      <c r="A95" s="109"/>
      <c r="B95" s="20"/>
      <c r="C95" s="26"/>
      <c r="D95" s="26"/>
    </row>
    <row r="96" spans="1:4" ht="20" x14ac:dyDescent="0.35">
      <c r="A96" s="109"/>
      <c r="B96" s="20"/>
      <c r="C96" s="26"/>
      <c r="D96" s="26"/>
    </row>
    <row r="97" spans="1:4" ht="20" x14ac:dyDescent="0.35">
      <c r="A97" s="109"/>
      <c r="B97" s="20"/>
      <c r="C97" s="26"/>
      <c r="D97" s="26"/>
    </row>
    <row r="98" spans="1:4" ht="20" x14ac:dyDescent="0.35">
      <c r="A98" s="109"/>
      <c r="B98" s="20"/>
      <c r="C98" s="26"/>
      <c r="D98" s="26"/>
    </row>
    <row r="99" spans="1:4" ht="20" x14ac:dyDescent="0.35">
      <c r="A99" s="109"/>
      <c r="B99" s="20"/>
      <c r="C99" s="26"/>
      <c r="D99" s="26"/>
    </row>
    <row r="100" spans="1:4" ht="20" x14ac:dyDescent="0.35">
      <c r="A100" s="109"/>
      <c r="B100" s="20"/>
      <c r="C100" s="26"/>
      <c r="D100" s="26"/>
    </row>
    <row r="101" spans="1:4" ht="20" x14ac:dyDescent="0.35">
      <c r="A101" s="109"/>
      <c r="B101" s="20"/>
      <c r="C101" s="26"/>
      <c r="D101" s="26"/>
    </row>
    <row r="102" spans="1:4" ht="20" x14ac:dyDescent="0.35">
      <c r="A102" s="109"/>
      <c r="B102" s="20"/>
      <c r="C102" s="26"/>
      <c r="D102" s="26"/>
    </row>
    <row r="103" spans="1:4" ht="20" x14ac:dyDescent="0.35">
      <c r="A103" s="109"/>
      <c r="B103" s="20"/>
      <c r="C103" s="26"/>
      <c r="D103" s="26"/>
    </row>
    <row r="104" spans="1:4" ht="20" x14ac:dyDescent="0.35">
      <c r="A104" s="109"/>
      <c r="B104" s="20"/>
      <c r="C104" s="26"/>
      <c r="D104" s="26"/>
    </row>
    <row r="105" spans="1:4" ht="20" x14ac:dyDescent="0.35">
      <c r="A105" s="109"/>
      <c r="B105" s="20"/>
      <c r="C105" s="26"/>
      <c r="D105" s="26"/>
    </row>
    <row r="106" spans="1:4" ht="20" x14ac:dyDescent="0.35">
      <c r="A106" s="109"/>
      <c r="B106" s="20"/>
      <c r="C106" s="26"/>
      <c r="D106" s="26"/>
    </row>
    <row r="107" spans="1:4" ht="20" x14ac:dyDescent="0.35">
      <c r="A107" s="109"/>
      <c r="B107" s="20"/>
      <c r="C107" s="26"/>
      <c r="D107" s="26"/>
    </row>
    <row r="108" spans="1:4" ht="20" x14ac:dyDescent="0.35">
      <c r="A108" s="109"/>
      <c r="B108" s="20"/>
      <c r="C108" s="26"/>
      <c r="D108" s="26"/>
    </row>
    <row r="109" spans="1:4" ht="20" x14ac:dyDescent="0.35">
      <c r="A109" s="109"/>
      <c r="B109" s="20"/>
      <c r="C109" s="26"/>
      <c r="D109" s="26"/>
    </row>
    <row r="110" spans="1:4" ht="20" x14ac:dyDescent="0.35">
      <c r="A110" s="109"/>
      <c r="B110" s="20"/>
      <c r="C110" s="26"/>
      <c r="D110" s="26"/>
    </row>
    <row r="111" spans="1:4" ht="20" x14ac:dyDescent="0.35">
      <c r="A111" s="109"/>
      <c r="B111" s="20"/>
      <c r="C111" s="26"/>
      <c r="D111" s="26"/>
    </row>
    <row r="112" spans="1:4" ht="20" x14ac:dyDescent="0.35">
      <c r="A112" s="109"/>
      <c r="B112" s="20"/>
      <c r="C112" s="26"/>
      <c r="D112" s="26"/>
    </row>
    <row r="113" spans="1:4" ht="20" x14ac:dyDescent="0.35">
      <c r="A113" s="109"/>
      <c r="B113" s="20"/>
      <c r="C113" s="26"/>
      <c r="D113" s="26"/>
    </row>
    <row r="114" spans="1:4" ht="20" x14ac:dyDescent="0.35">
      <c r="A114" s="109"/>
      <c r="B114" s="20"/>
      <c r="C114" s="26"/>
      <c r="D114" s="26"/>
    </row>
    <row r="115" spans="1:4" ht="20" x14ac:dyDescent="0.35">
      <c r="A115" s="109"/>
      <c r="B115" s="20"/>
      <c r="C115" s="26"/>
      <c r="D115" s="26"/>
    </row>
    <row r="116" spans="1:4" ht="20" x14ac:dyDescent="0.35">
      <c r="A116" s="109"/>
      <c r="B116" s="20"/>
      <c r="C116" s="26"/>
      <c r="D116" s="26"/>
    </row>
    <row r="117" spans="1:4" ht="20" x14ac:dyDescent="0.35">
      <c r="A117" s="109"/>
      <c r="B117" s="20"/>
      <c r="C117" s="26"/>
      <c r="D117" s="26"/>
    </row>
    <row r="118" spans="1:4" ht="20" x14ac:dyDescent="0.35">
      <c r="A118" s="109"/>
      <c r="B118" s="20"/>
      <c r="C118" s="26"/>
      <c r="D118" s="26"/>
    </row>
    <row r="119" spans="1:4" ht="20" x14ac:dyDescent="0.35">
      <c r="A119" s="109"/>
      <c r="B119" s="20"/>
      <c r="C119" s="26"/>
      <c r="D119" s="26"/>
    </row>
    <row r="120" spans="1:4" ht="20" x14ac:dyDescent="0.35">
      <c r="A120" s="109"/>
      <c r="B120" s="20"/>
      <c r="C120" s="26"/>
      <c r="D120" s="26"/>
    </row>
    <row r="121" spans="1:4" ht="20" x14ac:dyDescent="0.35">
      <c r="A121" s="109"/>
      <c r="B121" s="20"/>
      <c r="C121" s="26"/>
      <c r="D121" s="26"/>
    </row>
    <row r="122" spans="1:4" ht="20" x14ac:dyDescent="0.35">
      <c r="A122" s="109"/>
      <c r="B122" s="20"/>
      <c r="C122" s="26"/>
      <c r="D122" s="26"/>
    </row>
    <row r="123" spans="1:4" ht="20" x14ac:dyDescent="0.35">
      <c r="A123" s="109"/>
      <c r="B123" s="20"/>
      <c r="C123" s="26"/>
      <c r="D123" s="26"/>
    </row>
    <row r="124" spans="1:4" ht="20" x14ac:dyDescent="0.35">
      <c r="A124" s="109"/>
      <c r="B124" s="20"/>
      <c r="C124" s="26"/>
      <c r="D124" s="26"/>
    </row>
    <row r="125" spans="1:4" ht="20" x14ac:dyDescent="0.35">
      <c r="A125" s="109"/>
      <c r="B125" s="20"/>
      <c r="C125" s="26"/>
      <c r="D125" s="26"/>
    </row>
    <row r="126" spans="1:4" ht="20" x14ac:dyDescent="0.35">
      <c r="A126" s="109"/>
      <c r="B126" s="20"/>
      <c r="C126" s="26"/>
      <c r="D126" s="26"/>
    </row>
    <row r="127" spans="1:4" ht="20" x14ac:dyDescent="0.35">
      <c r="A127" s="109"/>
      <c r="B127" s="20"/>
      <c r="C127" s="26"/>
      <c r="D127" s="26"/>
    </row>
    <row r="128" spans="1:4" ht="20" x14ac:dyDescent="0.35">
      <c r="A128" s="109"/>
      <c r="B128" s="20"/>
      <c r="C128" s="26"/>
      <c r="D128" s="26"/>
    </row>
    <row r="129" spans="1:4" ht="20" x14ac:dyDescent="0.35">
      <c r="A129" s="109"/>
      <c r="B129" s="20"/>
      <c r="C129" s="26"/>
      <c r="D129" s="26"/>
    </row>
    <row r="130" spans="1:4" ht="20" x14ac:dyDescent="0.35">
      <c r="A130" s="109"/>
      <c r="B130" s="20"/>
      <c r="C130" s="26"/>
      <c r="D130" s="26"/>
    </row>
    <row r="131" spans="1:4" ht="20" x14ac:dyDescent="0.35">
      <c r="A131" s="109"/>
      <c r="B131" s="20"/>
      <c r="C131" s="26"/>
      <c r="D131" s="26"/>
    </row>
    <row r="132" spans="1:4" ht="20" x14ac:dyDescent="0.35">
      <c r="A132" s="109"/>
      <c r="B132" s="20"/>
      <c r="C132" s="26"/>
      <c r="D132" s="26"/>
    </row>
    <row r="133" spans="1:4" ht="20" x14ac:dyDescent="0.35">
      <c r="A133" s="109"/>
      <c r="B133" s="20"/>
      <c r="C133" s="26"/>
      <c r="D133" s="26"/>
    </row>
    <row r="134" spans="1:4" ht="20" x14ac:dyDescent="0.35">
      <c r="A134" s="109"/>
      <c r="B134" s="20"/>
      <c r="C134" s="26"/>
      <c r="D134" s="26"/>
    </row>
    <row r="135" spans="1:4" ht="20" x14ac:dyDescent="0.35">
      <c r="A135" s="109"/>
      <c r="B135" s="20"/>
      <c r="C135" s="26"/>
      <c r="D135" s="26"/>
    </row>
    <row r="136" spans="1:4" ht="20" x14ac:dyDescent="0.35">
      <c r="A136" s="109"/>
      <c r="B136" s="20"/>
      <c r="C136" s="26"/>
      <c r="D136" s="26"/>
    </row>
    <row r="137" spans="1:4" ht="20" x14ac:dyDescent="0.35">
      <c r="A137" s="109"/>
      <c r="B137" s="20"/>
      <c r="C137" s="26"/>
      <c r="D137" s="26"/>
    </row>
    <row r="138" spans="1:4" ht="20" x14ac:dyDescent="0.35">
      <c r="A138" s="109"/>
      <c r="B138" s="20"/>
      <c r="C138" s="26"/>
      <c r="D138" s="26"/>
    </row>
    <row r="139" spans="1:4" ht="20" x14ac:dyDescent="0.35">
      <c r="A139" s="109"/>
      <c r="B139" s="20"/>
      <c r="C139" s="26"/>
      <c r="D139" s="26"/>
    </row>
    <row r="140" spans="1:4" ht="20" x14ac:dyDescent="0.35">
      <c r="A140" s="109"/>
      <c r="B140" s="20"/>
      <c r="C140" s="26"/>
      <c r="D140" s="26"/>
    </row>
    <row r="141" spans="1:4" ht="20" x14ac:dyDescent="0.35">
      <c r="A141" s="109"/>
      <c r="B141" s="20"/>
      <c r="C141" s="26"/>
      <c r="D141" s="26"/>
    </row>
    <row r="142" spans="1:4" ht="20" x14ac:dyDescent="0.35">
      <c r="A142" s="109"/>
      <c r="B142" s="20"/>
      <c r="C142" s="26"/>
      <c r="D142" s="26"/>
    </row>
    <row r="143" spans="1:4" ht="20" x14ac:dyDescent="0.35">
      <c r="A143" s="109"/>
      <c r="B143" s="20"/>
      <c r="C143" s="26"/>
      <c r="D143" s="26"/>
    </row>
    <row r="144" spans="1:4" ht="20" x14ac:dyDescent="0.35">
      <c r="A144" s="109"/>
      <c r="B144" s="20"/>
      <c r="C144" s="26"/>
      <c r="D144" s="26"/>
    </row>
    <row r="145" spans="1:4" ht="20" x14ac:dyDescent="0.35">
      <c r="A145" s="109"/>
      <c r="B145" s="20"/>
      <c r="C145" s="26"/>
      <c r="D145" s="26"/>
    </row>
    <row r="146" spans="1:4" ht="20" x14ac:dyDescent="0.35">
      <c r="A146" s="109"/>
      <c r="B146" s="20"/>
      <c r="C146" s="26"/>
      <c r="D146" s="26"/>
    </row>
    <row r="147" spans="1:4" ht="20" x14ac:dyDescent="0.35">
      <c r="A147" s="109"/>
      <c r="B147" s="20"/>
      <c r="C147" s="26"/>
      <c r="D147" s="26"/>
    </row>
    <row r="148" spans="1:4" ht="20" x14ac:dyDescent="0.35">
      <c r="A148" s="109"/>
      <c r="B148" s="20"/>
      <c r="C148" s="26"/>
      <c r="D148" s="26"/>
    </row>
    <row r="149" spans="1:4" ht="20" x14ac:dyDescent="0.35">
      <c r="A149" s="109"/>
      <c r="B149" s="20"/>
      <c r="C149" s="26"/>
      <c r="D149" s="26"/>
    </row>
    <row r="150" spans="1:4" ht="20" x14ac:dyDescent="0.35">
      <c r="A150" s="109"/>
      <c r="B150" s="20"/>
      <c r="C150" s="26"/>
      <c r="D150" s="26"/>
    </row>
    <row r="151" spans="1:4" ht="20" x14ac:dyDescent="0.35">
      <c r="A151" s="109"/>
      <c r="B151" s="20"/>
      <c r="C151" s="26"/>
      <c r="D151" s="26"/>
    </row>
    <row r="152" spans="1:4" ht="20" x14ac:dyDescent="0.35">
      <c r="A152" s="109"/>
      <c r="B152" s="20"/>
      <c r="C152" s="26"/>
      <c r="D152" s="26"/>
    </row>
    <row r="153" spans="1:4" ht="20" x14ac:dyDescent="0.35">
      <c r="A153" s="109"/>
      <c r="B153" s="20"/>
      <c r="C153" s="26"/>
      <c r="D153" s="26"/>
    </row>
    <row r="154" spans="1:4" ht="20" x14ac:dyDescent="0.35">
      <c r="A154" s="109"/>
      <c r="B154" s="20"/>
      <c r="C154" s="26"/>
      <c r="D154" s="26"/>
    </row>
    <row r="155" spans="1:4" ht="20" x14ac:dyDescent="0.35">
      <c r="A155" s="109"/>
      <c r="B155" s="20"/>
      <c r="C155" s="26"/>
      <c r="D155" s="26"/>
    </row>
    <row r="156" spans="1:4" ht="20" x14ac:dyDescent="0.35">
      <c r="A156" s="109"/>
      <c r="B156" s="20"/>
      <c r="C156" s="26"/>
      <c r="D156" s="26"/>
    </row>
    <row r="157" spans="1:4" ht="20" x14ac:dyDescent="0.35">
      <c r="A157" s="109"/>
      <c r="B157" s="20"/>
      <c r="C157" s="26"/>
      <c r="D157" s="26"/>
    </row>
    <row r="158" spans="1:4" ht="20" x14ac:dyDescent="0.35">
      <c r="A158" s="109"/>
      <c r="B158" s="20"/>
      <c r="C158" s="26"/>
      <c r="D158" s="26"/>
    </row>
    <row r="159" spans="1:4" ht="20" x14ac:dyDescent="0.35">
      <c r="A159" s="109"/>
      <c r="B159" s="20"/>
      <c r="C159" s="26"/>
      <c r="D159" s="26"/>
    </row>
    <row r="160" spans="1:4" ht="20" x14ac:dyDescent="0.35">
      <c r="A160" s="109"/>
      <c r="B160" s="20"/>
      <c r="C160" s="26"/>
      <c r="D160" s="26"/>
    </row>
    <row r="161" spans="1:4" ht="20" x14ac:dyDescent="0.35">
      <c r="A161" s="109"/>
      <c r="B161" s="20"/>
      <c r="C161" s="26"/>
      <c r="D161" s="26"/>
    </row>
    <row r="162" spans="1:4" ht="20" x14ac:dyDescent="0.35">
      <c r="A162" s="109"/>
      <c r="B162" s="20"/>
      <c r="C162" s="26"/>
      <c r="D162" s="26"/>
    </row>
    <row r="163" spans="1:4" ht="20" x14ac:dyDescent="0.35">
      <c r="A163" s="109"/>
      <c r="B163" s="20"/>
      <c r="C163" s="26"/>
      <c r="D163" s="26"/>
    </row>
    <row r="164" spans="1:4" ht="20" x14ac:dyDescent="0.35">
      <c r="A164" s="109"/>
      <c r="B164" s="20"/>
      <c r="C164" s="26"/>
      <c r="D164" s="26"/>
    </row>
    <row r="165" spans="1:4" ht="20" x14ac:dyDescent="0.35">
      <c r="A165" s="109"/>
      <c r="B165" s="20"/>
      <c r="C165" s="26"/>
      <c r="D165" s="26"/>
    </row>
    <row r="166" spans="1:4" ht="20" x14ac:dyDescent="0.35">
      <c r="A166" s="109"/>
      <c r="B166" s="20"/>
      <c r="C166" s="26"/>
      <c r="D166" s="26"/>
    </row>
    <row r="167" spans="1:4" ht="20" x14ac:dyDescent="0.35">
      <c r="A167" s="109"/>
      <c r="B167" s="20"/>
      <c r="C167" s="26"/>
      <c r="D167" s="26"/>
    </row>
    <row r="168" spans="1:4" ht="20" x14ac:dyDescent="0.35">
      <c r="A168" s="109"/>
      <c r="B168" s="20"/>
      <c r="C168" s="26"/>
      <c r="D168" s="26"/>
    </row>
    <row r="169" spans="1:4" ht="20" x14ac:dyDescent="0.35">
      <c r="A169" s="109"/>
      <c r="B169" s="20"/>
      <c r="C169" s="26"/>
      <c r="D169" s="26"/>
    </row>
    <row r="170" spans="1:4" ht="20" x14ac:dyDescent="0.35">
      <c r="A170" s="109"/>
      <c r="B170" s="20"/>
      <c r="C170" s="26"/>
      <c r="D170" s="26"/>
    </row>
    <row r="171" spans="1:4" ht="20" x14ac:dyDescent="0.35">
      <c r="A171" s="109"/>
      <c r="B171" s="20"/>
      <c r="C171" s="26"/>
      <c r="D171" s="26"/>
    </row>
    <row r="172" spans="1:4" ht="20" x14ac:dyDescent="0.35">
      <c r="A172" s="109"/>
      <c r="B172" s="20"/>
      <c r="C172" s="26"/>
      <c r="D172" s="26"/>
    </row>
    <row r="173" spans="1:4" ht="20" x14ac:dyDescent="0.35">
      <c r="A173" s="109"/>
      <c r="B173" s="20"/>
      <c r="C173" s="26"/>
      <c r="D173" s="26"/>
    </row>
    <row r="174" spans="1:4" ht="20" x14ac:dyDescent="0.35">
      <c r="A174" s="109"/>
      <c r="B174" s="20"/>
      <c r="C174" s="26"/>
      <c r="D174" s="26"/>
    </row>
    <row r="175" spans="1:4" ht="20" x14ac:dyDescent="0.35">
      <c r="A175" s="109"/>
      <c r="B175" s="20"/>
      <c r="C175" s="26"/>
      <c r="D175" s="26"/>
    </row>
    <row r="176" spans="1:4" ht="20" x14ac:dyDescent="0.35">
      <c r="A176" s="109"/>
      <c r="B176" s="20"/>
      <c r="C176" s="26"/>
      <c r="D176" s="26"/>
    </row>
    <row r="177" spans="1:4" ht="20" x14ac:dyDescent="0.35">
      <c r="A177" s="109"/>
      <c r="B177" s="20"/>
      <c r="C177" s="26"/>
      <c r="D177" s="26"/>
    </row>
    <row r="178" spans="1:4" ht="20" x14ac:dyDescent="0.35">
      <c r="A178" s="109"/>
      <c r="B178" s="20"/>
      <c r="C178" s="26"/>
      <c r="D178" s="26"/>
    </row>
    <row r="179" spans="1:4" ht="20" x14ac:dyDescent="0.35">
      <c r="A179" s="109"/>
      <c r="B179" s="20"/>
      <c r="C179" s="26"/>
      <c r="D179" s="26"/>
    </row>
    <row r="180" spans="1:4" ht="20" x14ac:dyDescent="0.35">
      <c r="A180" s="109"/>
      <c r="B180" s="20"/>
      <c r="C180" s="26"/>
      <c r="D180" s="26"/>
    </row>
    <row r="181" spans="1:4" ht="20" x14ac:dyDescent="0.35">
      <c r="A181" s="109"/>
      <c r="B181" s="20"/>
      <c r="C181" s="26"/>
      <c r="D181" s="26"/>
    </row>
    <row r="182" spans="1:4" ht="20" x14ac:dyDescent="0.35">
      <c r="A182" s="109"/>
      <c r="B182" s="20"/>
      <c r="C182" s="26"/>
      <c r="D182" s="26"/>
    </row>
    <row r="183" spans="1:4" ht="20" x14ac:dyDescent="0.35">
      <c r="A183" s="109"/>
      <c r="B183" s="20"/>
      <c r="C183" s="26"/>
      <c r="D183" s="26"/>
    </row>
    <row r="184" spans="1:4" ht="20" x14ac:dyDescent="0.35">
      <c r="A184" s="109"/>
      <c r="B184" s="20"/>
      <c r="C184" s="26"/>
      <c r="D184" s="26"/>
    </row>
    <row r="185" spans="1:4" ht="20" x14ac:dyDescent="0.35">
      <c r="A185" s="109"/>
      <c r="B185" s="20"/>
      <c r="C185" s="26"/>
      <c r="D185" s="26"/>
    </row>
    <row r="186" spans="1:4" ht="20" x14ac:dyDescent="0.35">
      <c r="A186" s="109"/>
      <c r="B186" s="20"/>
      <c r="C186" s="26"/>
      <c r="D186" s="26"/>
    </row>
    <row r="187" spans="1:4" ht="20" x14ac:dyDescent="0.35">
      <c r="A187" s="109"/>
      <c r="B187" s="20"/>
      <c r="C187" s="26"/>
      <c r="D187" s="26"/>
    </row>
    <row r="188" spans="1:4" ht="20" x14ac:dyDescent="0.35">
      <c r="A188" s="109"/>
      <c r="B188" s="20"/>
      <c r="C188" s="26"/>
      <c r="D188" s="26"/>
    </row>
    <row r="189" spans="1:4" ht="20" x14ac:dyDescent="0.35">
      <c r="A189" s="109"/>
      <c r="B189" s="20"/>
      <c r="C189" s="26"/>
      <c r="D189" s="26"/>
    </row>
    <row r="190" spans="1:4" ht="20" x14ac:dyDescent="0.35">
      <c r="A190" s="109"/>
      <c r="B190" s="20"/>
      <c r="C190" s="26"/>
      <c r="D190" s="26"/>
    </row>
    <row r="191" spans="1:4" ht="20" x14ac:dyDescent="0.35">
      <c r="A191" s="109"/>
      <c r="B191" s="20"/>
      <c r="C191" s="26"/>
      <c r="D191" s="26"/>
    </row>
    <row r="192" spans="1:4" ht="20" x14ac:dyDescent="0.35">
      <c r="A192" s="109"/>
      <c r="B192" s="20"/>
      <c r="C192" s="26"/>
      <c r="D192" s="26"/>
    </row>
    <row r="193" spans="1:4" ht="20" x14ac:dyDescent="0.35">
      <c r="A193" s="109"/>
      <c r="B193" s="20"/>
      <c r="C193" s="26"/>
      <c r="D193" s="26"/>
    </row>
    <row r="194" spans="1:4" ht="20" x14ac:dyDescent="0.35">
      <c r="A194" s="109"/>
      <c r="B194" s="20"/>
      <c r="C194" s="26"/>
      <c r="D194" s="26"/>
    </row>
    <row r="195" spans="1:4" ht="20" x14ac:dyDescent="0.35">
      <c r="A195" s="109"/>
      <c r="B195" s="20"/>
      <c r="C195" s="26"/>
      <c r="D195" s="26"/>
    </row>
    <row r="196" spans="1:4" ht="20" x14ac:dyDescent="0.35">
      <c r="A196" s="109"/>
      <c r="B196" s="20"/>
      <c r="C196" s="26"/>
      <c r="D196" s="26"/>
    </row>
    <row r="197" spans="1:4" ht="20" x14ac:dyDescent="0.35">
      <c r="A197" s="109"/>
      <c r="B197" s="20"/>
      <c r="C197" s="26"/>
      <c r="D197" s="26"/>
    </row>
    <row r="198" spans="1:4" ht="20" x14ac:dyDescent="0.35">
      <c r="A198" s="109"/>
      <c r="B198" s="20"/>
      <c r="C198" s="26"/>
      <c r="D198" s="26"/>
    </row>
    <row r="199" spans="1:4" ht="20" x14ac:dyDescent="0.35">
      <c r="A199" s="109"/>
      <c r="B199" s="20"/>
      <c r="C199" s="26"/>
      <c r="D199" s="26"/>
    </row>
    <row r="200" spans="1:4" ht="20" x14ac:dyDescent="0.35">
      <c r="A200" s="109"/>
      <c r="B200" s="20"/>
      <c r="C200" s="26"/>
      <c r="D200" s="26"/>
    </row>
    <row r="201" spans="1:4" ht="20" x14ac:dyDescent="0.35">
      <c r="A201" s="109"/>
      <c r="B201" s="20"/>
      <c r="C201" s="26"/>
      <c r="D201" s="26"/>
    </row>
    <row r="202" spans="1:4" ht="20" x14ac:dyDescent="0.35">
      <c r="A202" s="109"/>
      <c r="B202" s="20"/>
      <c r="C202" s="26"/>
      <c r="D202" s="26"/>
    </row>
    <row r="203" spans="1:4" ht="20" x14ac:dyDescent="0.35">
      <c r="A203" s="109"/>
      <c r="B203" s="20"/>
      <c r="C203" s="26"/>
      <c r="D203" s="26"/>
    </row>
    <row r="204" spans="1:4" ht="20" x14ac:dyDescent="0.35">
      <c r="A204" s="109"/>
      <c r="B204" s="20"/>
      <c r="C204" s="26"/>
      <c r="D204" s="26"/>
    </row>
    <row r="205" spans="1:4" ht="20" x14ac:dyDescent="0.35">
      <c r="A205" s="109"/>
      <c r="B205" s="20"/>
      <c r="C205" s="26"/>
      <c r="D205" s="26"/>
    </row>
    <row r="206" spans="1:4" ht="20" x14ac:dyDescent="0.35">
      <c r="A206" s="109"/>
      <c r="B206" s="20"/>
      <c r="C206" s="26"/>
      <c r="D206" s="26"/>
    </row>
    <row r="207" spans="1:4" ht="20" x14ac:dyDescent="0.35">
      <c r="A207" s="109"/>
      <c r="B207" s="20"/>
      <c r="C207" s="26"/>
      <c r="D207" s="26"/>
    </row>
    <row r="208" spans="1:4" x14ac:dyDescent="0.35">
      <c r="A208" s="89"/>
      <c r="B208" s="20"/>
      <c r="C208" s="20"/>
      <c r="D208" s="20"/>
    </row>
    <row r="209" spans="1:8" ht="20" x14ac:dyDescent="0.35">
      <c r="A209" s="89"/>
      <c r="B209" s="22" t="s">
        <v>88</v>
      </c>
      <c r="C209" s="22" t="s">
        <v>142</v>
      </c>
      <c r="D209" s="25" t="s">
        <v>88</v>
      </c>
      <c r="E209" s="25" t="s">
        <v>142</v>
      </c>
    </row>
    <row r="210" spans="1:8" ht="21" x14ac:dyDescent="0.5">
      <c r="A210" s="89"/>
      <c r="B210" s="23" t="s">
        <v>90</v>
      </c>
      <c r="C210" s="23"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5">
      <c r="A211" s="89"/>
      <c r="B211" s="23" t="s">
        <v>90</v>
      </c>
      <c r="C211" s="23" t="s">
        <v>93</v>
      </c>
      <c r="E211" t="s">
        <v>58</v>
      </c>
      <c r="F211" t="str">
        <f t="shared" ref="F211:F221" si="0">IF(NOT(ISBLANK(D211)),D211,IF(NOT(ISBLANK(E211)),"     "&amp;E211,FALSE))</f>
        <v xml:space="preserve">     Afectación menor a 10 SMLMV .</v>
      </c>
    </row>
    <row r="212" spans="1:8" ht="21" x14ac:dyDescent="0.5">
      <c r="A212" s="89"/>
      <c r="B212" s="23" t="s">
        <v>90</v>
      </c>
      <c r="C212" s="23" t="s">
        <v>94</v>
      </c>
      <c r="E212" t="s">
        <v>93</v>
      </c>
      <c r="F212" t="str">
        <f t="shared" si="0"/>
        <v xml:space="preserve">     Entre 10 y 50 SMLMV </v>
      </c>
    </row>
    <row r="213" spans="1:8" ht="21" x14ac:dyDescent="0.5">
      <c r="A213" s="89"/>
      <c r="B213" s="23" t="s">
        <v>90</v>
      </c>
      <c r="C213" s="23" t="s">
        <v>95</v>
      </c>
      <c r="E213" t="s">
        <v>94</v>
      </c>
      <c r="F213" t="str">
        <f t="shared" si="0"/>
        <v xml:space="preserve">     Entre 50 y 100 SMLMV </v>
      </c>
    </row>
    <row r="214" spans="1:8" ht="21" x14ac:dyDescent="0.5">
      <c r="A214" s="89"/>
      <c r="B214" s="23" t="s">
        <v>90</v>
      </c>
      <c r="C214" s="23" t="s">
        <v>96</v>
      </c>
      <c r="E214" t="s">
        <v>95</v>
      </c>
      <c r="F214" t="str">
        <f t="shared" si="0"/>
        <v xml:space="preserve">     Entre 100 y 500 SMLMV </v>
      </c>
    </row>
    <row r="215" spans="1:8" ht="21" x14ac:dyDescent="0.5">
      <c r="A215" s="89"/>
      <c r="B215" s="23" t="s">
        <v>57</v>
      </c>
      <c r="C215" s="23" t="s">
        <v>97</v>
      </c>
      <c r="E215" t="s">
        <v>96</v>
      </c>
      <c r="F215" t="str">
        <f t="shared" si="0"/>
        <v xml:space="preserve">     Mayor a 500 SMLMV </v>
      </c>
    </row>
    <row r="216" spans="1:8" ht="21" x14ac:dyDescent="0.5">
      <c r="A216" s="89"/>
      <c r="B216" s="23" t="s">
        <v>57</v>
      </c>
      <c r="C216" s="23" t="s">
        <v>98</v>
      </c>
      <c r="D216" t="s">
        <v>57</v>
      </c>
      <c r="F216" t="str">
        <f t="shared" si="0"/>
        <v>Pérdida Reputacional</v>
      </c>
    </row>
    <row r="217" spans="1:8" ht="21" x14ac:dyDescent="0.5">
      <c r="A217" s="89"/>
      <c r="B217" s="23" t="s">
        <v>57</v>
      </c>
      <c r="C217" s="23" t="s">
        <v>100</v>
      </c>
      <c r="E217" t="s">
        <v>97</v>
      </c>
      <c r="F217" t="str">
        <f t="shared" si="0"/>
        <v xml:space="preserve">     El riesgo afecta la imagen de alguna área de la organización</v>
      </c>
    </row>
    <row r="218" spans="1:8" ht="21" x14ac:dyDescent="0.5">
      <c r="A218" s="89"/>
      <c r="B218" s="23" t="s">
        <v>57</v>
      </c>
      <c r="C218" s="23" t="s">
        <v>99</v>
      </c>
      <c r="E218" t="s">
        <v>98</v>
      </c>
      <c r="F218" t="str">
        <f t="shared" si="0"/>
        <v xml:space="preserve">     El riesgo afecta la imagen de la entidad internamente, de conocimiento general, nivel interno, de junta dircetiva y accionistas y/o de provedores</v>
      </c>
    </row>
    <row r="219" spans="1:8" ht="21" x14ac:dyDescent="0.5">
      <c r="A219" s="89"/>
      <c r="B219" s="23" t="s">
        <v>57</v>
      </c>
      <c r="C219" s="23" t="s">
        <v>118</v>
      </c>
      <c r="E219" t="s">
        <v>100</v>
      </c>
      <c r="F219" t="str">
        <f t="shared" si="0"/>
        <v xml:space="preserve">     El riesgo afecta la imagen de la entidad con algunos usuarios de relevancia frente al logro de los objetivos</v>
      </c>
    </row>
    <row r="220" spans="1:8" x14ac:dyDescent="0.35">
      <c r="A220" s="89"/>
      <c r="B220" s="24"/>
      <c r="C220" s="24"/>
      <c r="E220" t="s">
        <v>99</v>
      </c>
      <c r="F220" t="str">
        <f t="shared" si="0"/>
        <v xml:space="preserve">     El riesgo afecta la imagen de de la entidad con efecto publicitario sostenido a nivel de sector administrativo, nivel departamental o municipal</v>
      </c>
    </row>
    <row r="221" spans="1:8" x14ac:dyDescent="0.35">
      <c r="A221" s="89"/>
      <c r="B221" s="24" t="str" cm="1">
        <f t="array" ref="B221:B223">_xlfn.UNIQUE(Tabla1[[#All],[Criterios]])</f>
        <v>Criterios</v>
      </c>
      <c r="C221" s="24"/>
      <c r="E221" t="s">
        <v>118</v>
      </c>
      <c r="F221" t="str">
        <f t="shared" si="0"/>
        <v xml:space="preserve">     El riesgo afecta la imagen de la entidad a nivel nacional, con efecto publicitarios sostenible a nivel país</v>
      </c>
    </row>
    <row r="222" spans="1:8" x14ac:dyDescent="0.35">
      <c r="A222" s="89"/>
      <c r="B222" s="24" t="str">
        <v>Afectación Económica o presupuestal</v>
      </c>
      <c r="C222" s="24"/>
    </row>
    <row r="223" spans="1:8" x14ac:dyDescent="0.35">
      <c r="B223" s="24" t="str">
        <v>Pérdida Reputacional</v>
      </c>
      <c r="C223" s="24"/>
      <c r="F223" s="27" t="s">
        <v>144</v>
      </c>
    </row>
    <row r="224" spans="1:8" x14ac:dyDescent="0.35">
      <c r="B224" s="19"/>
      <c r="C224" s="19"/>
      <c r="F224" s="27" t="s">
        <v>145</v>
      </c>
    </row>
    <row r="225" spans="2:4" x14ac:dyDescent="0.35">
      <c r="B225" s="19"/>
      <c r="C225" s="19"/>
    </row>
    <row r="226" spans="2:4" x14ac:dyDescent="0.35">
      <c r="B226" s="19"/>
      <c r="C226" s="19"/>
    </row>
    <row r="227" spans="2:4" x14ac:dyDescent="0.35">
      <c r="B227" s="19"/>
      <c r="C227" s="19"/>
      <c r="D227" s="19"/>
    </row>
    <row r="228" spans="2:4" x14ac:dyDescent="0.35">
      <c r="B228" s="19"/>
      <c r="C228" s="19"/>
      <c r="D228" s="19"/>
    </row>
    <row r="229" spans="2:4" x14ac:dyDescent="0.35">
      <c r="B229" s="19"/>
      <c r="C229" s="19"/>
      <c r="D229" s="19"/>
    </row>
    <row r="230" spans="2:4" x14ac:dyDescent="0.35">
      <c r="B230" s="19"/>
      <c r="C230" s="19"/>
      <c r="D230" s="19"/>
    </row>
    <row r="231" spans="2:4" x14ac:dyDescent="0.35">
      <c r="B231" s="19"/>
      <c r="C231" s="19"/>
      <c r="D231" s="19"/>
    </row>
    <row r="232" spans="2:4" x14ac:dyDescent="0.35">
      <c r="B232" s="19"/>
      <c r="C232" s="19"/>
      <c r="D232" s="19"/>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B1" sqref="B1:F1"/>
    </sheetView>
  </sheetViews>
  <sheetFormatPr baseColWidth="10" defaultColWidth="14.26953125" defaultRowHeight="13" x14ac:dyDescent="0.3"/>
  <cols>
    <col min="1" max="2" width="14.26953125" style="94"/>
    <col min="3" max="3" width="17" style="94" customWidth="1"/>
    <col min="4" max="4" width="14.26953125" style="94"/>
    <col min="5" max="5" width="46" style="94" customWidth="1"/>
    <col min="6" max="16384" width="14.26953125" style="94"/>
  </cols>
  <sheetData>
    <row r="1" spans="2:6" ht="24" customHeight="1" thickBot="1" x14ac:dyDescent="0.35">
      <c r="B1" s="444" t="s">
        <v>78</v>
      </c>
      <c r="C1" s="445"/>
      <c r="D1" s="445"/>
      <c r="E1" s="445"/>
      <c r="F1" s="446"/>
    </row>
    <row r="2" spans="2:6" ht="16" thickBot="1" x14ac:dyDescent="0.4">
      <c r="B2" s="95"/>
      <c r="C2" s="95"/>
      <c r="D2" s="95"/>
      <c r="E2" s="95"/>
      <c r="F2" s="95"/>
    </row>
    <row r="3" spans="2:6" ht="16" thickBot="1" x14ac:dyDescent="0.35">
      <c r="B3" s="448" t="s">
        <v>64</v>
      </c>
      <c r="C3" s="449"/>
      <c r="D3" s="449"/>
      <c r="E3" s="107" t="s">
        <v>65</v>
      </c>
      <c r="F3" s="108" t="s">
        <v>66</v>
      </c>
    </row>
    <row r="4" spans="2:6" ht="31" x14ac:dyDescent="0.3">
      <c r="B4" s="450" t="s">
        <v>67</v>
      </c>
      <c r="C4" s="452" t="s">
        <v>13</v>
      </c>
      <c r="D4" s="96" t="s">
        <v>14</v>
      </c>
      <c r="E4" s="97" t="s">
        <v>68</v>
      </c>
      <c r="F4" s="98">
        <v>0.25</v>
      </c>
    </row>
    <row r="5" spans="2:6" ht="46.5" x14ac:dyDescent="0.3">
      <c r="B5" s="451"/>
      <c r="C5" s="453"/>
      <c r="D5" s="99" t="s">
        <v>15</v>
      </c>
      <c r="E5" s="100" t="s">
        <v>69</v>
      </c>
      <c r="F5" s="101">
        <v>0.15</v>
      </c>
    </row>
    <row r="6" spans="2:6" ht="46.5" x14ac:dyDescent="0.3">
      <c r="B6" s="451"/>
      <c r="C6" s="453"/>
      <c r="D6" s="99" t="s">
        <v>16</v>
      </c>
      <c r="E6" s="100" t="s">
        <v>70</v>
      </c>
      <c r="F6" s="101">
        <v>0.1</v>
      </c>
    </row>
    <row r="7" spans="2:6" ht="62" x14ac:dyDescent="0.3">
      <c r="B7" s="451"/>
      <c r="C7" s="453" t="s">
        <v>17</v>
      </c>
      <c r="D7" s="99" t="s">
        <v>10</v>
      </c>
      <c r="E7" s="100" t="s">
        <v>71</v>
      </c>
      <c r="F7" s="101">
        <v>0.25</v>
      </c>
    </row>
    <row r="8" spans="2:6" ht="31" x14ac:dyDescent="0.3">
      <c r="B8" s="451"/>
      <c r="C8" s="453"/>
      <c r="D8" s="99" t="s">
        <v>9</v>
      </c>
      <c r="E8" s="100" t="s">
        <v>72</v>
      </c>
      <c r="F8" s="101">
        <v>0.15</v>
      </c>
    </row>
    <row r="9" spans="2:6" ht="46.5" x14ac:dyDescent="0.3">
      <c r="B9" s="451" t="s">
        <v>159</v>
      </c>
      <c r="C9" s="453" t="s">
        <v>18</v>
      </c>
      <c r="D9" s="99" t="s">
        <v>19</v>
      </c>
      <c r="E9" s="100" t="s">
        <v>73</v>
      </c>
      <c r="F9" s="102" t="s">
        <v>74</v>
      </c>
    </row>
    <row r="10" spans="2:6" ht="46.5" x14ac:dyDescent="0.3">
      <c r="B10" s="451"/>
      <c r="C10" s="453"/>
      <c r="D10" s="99" t="s">
        <v>20</v>
      </c>
      <c r="E10" s="100" t="s">
        <v>75</v>
      </c>
      <c r="F10" s="102" t="s">
        <v>74</v>
      </c>
    </row>
    <row r="11" spans="2:6" ht="46.5" x14ac:dyDescent="0.3">
      <c r="B11" s="451"/>
      <c r="C11" s="453" t="s">
        <v>21</v>
      </c>
      <c r="D11" s="99" t="s">
        <v>22</v>
      </c>
      <c r="E11" s="100" t="s">
        <v>76</v>
      </c>
      <c r="F11" s="102" t="s">
        <v>74</v>
      </c>
    </row>
    <row r="12" spans="2:6" ht="46.5" x14ac:dyDescent="0.3">
      <c r="B12" s="451"/>
      <c r="C12" s="453"/>
      <c r="D12" s="99" t="s">
        <v>23</v>
      </c>
      <c r="E12" s="100" t="s">
        <v>77</v>
      </c>
      <c r="F12" s="102" t="s">
        <v>74</v>
      </c>
    </row>
    <row r="13" spans="2:6" ht="31" x14ac:dyDescent="0.3">
      <c r="B13" s="451"/>
      <c r="C13" s="453" t="s">
        <v>24</v>
      </c>
      <c r="D13" s="99" t="s">
        <v>119</v>
      </c>
      <c r="E13" s="100" t="s">
        <v>122</v>
      </c>
      <c r="F13" s="102" t="s">
        <v>74</v>
      </c>
    </row>
    <row r="14" spans="2:6" ht="16" thickBot="1" x14ac:dyDescent="0.35">
      <c r="B14" s="454"/>
      <c r="C14" s="455"/>
      <c r="D14" s="103" t="s">
        <v>120</v>
      </c>
      <c r="E14" s="104" t="s">
        <v>121</v>
      </c>
      <c r="F14" s="105" t="s">
        <v>74</v>
      </c>
    </row>
    <row r="15" spans="2:6" ht="49.5" customHeight="1" x14ac:dyDescent="0.3">
      <c r="B15" s="447" t="s">
        <v>156</v>
      </c>
      <c r="C15" s="447"/>
      <c r="D15" s="447"/>
      <c r="E15" s="447"/>
      <c r="F15" s="447"/>
    </row>
    <row r="16" spans="2:6" ht="27" customHeight="1" x14ac:dyDescent="0.3">
      <c r="B16" s="10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4.5" x14ac:dyDescent="0.35"/>
  <sheetData>
    <row r="2" spans="2:5" x14ac:dyDescent="0.35">
      <c r="B2" t="s">
        <v>31</v>
      </c>
      <c r="E2" t="s">
        <v>132</v>
      </c>
    </row>
    <row r="3" spans="2:5" x14ac:dyDescent="0.35">
      <c r="B3" t="s">
        <v>32</v>
      </c>
      <c r="E3" t="s">
        <v>131</v>
      </c>
    </row>
    <row r="4" spans="2:5" x14ac:dyDescent="0.35">
      <c r="B4" t="s">
        <v>136</v>
      </c>
      <c r="E4" t="s">
        <v>133</v>
      </c>
    </row>
    <row r="5" spans="2:5" x14ac:dyDescent="0.35">
      <c r="B5" t="s">
        <v>135</v>
      </c>
    </row>
    <row r="8" spans="2:5" x14ac:dyDescent="0.35">
      <c r="B8" t="s">
        <v>86</v>
      </c>
    </row>
    <row r="9" spans="2:5" x14ac:dyDescent="0.35">
      <c r="B9" t="s">
        <v>40</v>
      </c>
    </row>
    <row r="10" spans="2:5" x14ac:dyDescent="0.35">
      <c r="B10" t="s">
        <v>41</v>
      </c>
    </row>
    <row r="13" spans="2:5" x14ac:dyDescent="0.35">
      <c r="B13" t="s">
        <v>129</v>
      </c>
    </row>
    <row r="14" spans="2:5" x14ac:dyDescent="0.35">
      <c r="B14" t="s">
        <v>123</v>
      </c>
    </row>
    <row r="15" spans="2:5" x14ac:dyDescent="0.35">
      <c r="B15" t="s">
        <v>126</v>
      </c>
    </row>
    <row r="16" spans="2:5" x14ac:dyDescent="0.35">
      <c r="B16" t="s">
        <v>124</v>
      </c>
    </row>
    <row r="17" spans="2:2" x14ac:dyDescent="0.35">
      <c r="B17" t="s">
        <v>125</v>
      </c>
    </row>
    <row r="18" spans="2:2" x14ac:dyDescent="0.35">
      <c r="B18" t="s">
        <v>127</v>
      </c>
    </row>
    <row r="19" spans="2:2" x14ac:dyDescent="0.3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53125" defaultRowHeight="13" x14ac:dyDescent="0.3"/>
  <cols>
    <col min="1" max="1" width="32.81640625" style="6" customWidth="1"/>
    <col min="2" max="16384" width="11.453125" style="6"/>
  </cols>
  <sheetData>
    <row r="3" spans="1:1" x14ac:dyDescent="0.3">
      <c r="A3" s="7" t="s">
        <v>14</v>
      </c>
    </row>
    <row r="4" spans="1:1" x14ac:dyDescent="0.3">
      <c r="A4" s="7" t="s">
        <v>15</v>
      </c>
    </row>
    <row r="5" spans="1:1" x14ac:dyDescent="0.3">
      <c r="A5" s="7" t="s">
        <v>16</v>
      </c>
    </row>
    <row r="6" spans="1:1" x14ac:dyDescent="0.3">
      <c r="A6" s="7" t="s">
        <v>10</v>
      </c>
    </row>
    <row r="7" spans="1:1" x14ac:dyDescent="0.3">
      <c r="A7" s="7" t="s">
        <v>9</v>
      </c>
    </row>
    <row r="8" spans="1:1" x14ac:dyDescent="0.3">
      <c r="A8" s="7" t="s">
        <v>19</v>
      </c>
    </row>
    <row r="9" spans="1:1" x14ac:dyDescent="0.3">
      <c r="A9" s="7" t="s">
        <v>20</v>
      </c>
    </row>
    <row r="10" spans="1:1" x14ac:dyDescent="0.3">
      <c r="A10" s="7" t="s">
        <v>22</v>
      </c>
    </row>
    <row r="11" spans="1:1" x14ac:dyDescent="0.3">
      <c r="A11" s="7" t="s">
        <v>23</v>
      </c>
    </row>
    <row r="12" spans="1:1" x14ac:dyDescent="0.3">
      <c r="A12" s="7" t="s">
        <v>25</v>
      </c>
    </row>
    <row r="13" spans="1:1" x14ac:dyDescent="0.3">
      <c r="A13" s="7" t="s">
        <v>26</v>
      </c>
    </row>
    <row r="14" spans="1:1" x14ac:dyDescent="0.3">
      <c r="A14" s="7" t="s">
        <v>27</v>
      </c>
    </row>
    <row r="16" spans="1:1" x14ac:dyDescent="0.3">
      <c r="A16" s="7" t="s">
        <v>30</v>
      </c>
    </row>
    <row r="17" spans="1:1" x14ac:dyDescent="0.3">
      <c r="A17" s="7" t="s">
        <v>31</v>
      </c>
    </row>
    <row r="18" spans="1:1" x14ac:dyDescent="0.3">
      <c r="A18" s="7" t="s">
        <v>32</v>
      </c>
    </row>
    <row r="20" spans="1:1" x14ac:dyDescent="0.3">
      <c r="A20" s="7" t="s">
        <v>40</v>
      </c>
    </row>
    <row r="21" spans="1:1" x14ac:dyDescent="0.3">
      <c r="A21" s="7"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Viviana</cp:lastModifiedBy>
  <cp:lastPrinted>2021-10-28T05:10:37Z</cp:lastPrinted>
  <dcterms:created xsi:type="dcterms:W3CDTF">2020-03-24T23:12:47Z</dcterms:created>
  <dcterms:modified xsi:type="dcterms:W3CDTF">2021-10-29T20:03:24Z</dcterms:modified>
</cp:coreProperties>
</file>