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ATR Liliana Mafla\ATR\INFORME DE GESTION DIC 2019\MATRICES\"/>
    </mc:Choice>
  </mc:AlternateContent>
  <bookViews>
    <workbookView xWindow="0" yWindow="0" windowWidth="24000" windowHeight="9600"/>
  </bookViews>
  <sheets>
    <sheet name="Hoja1" sheetId="1" r:id="rId1"/>
  </sheets>
  <definedNames>
    <definedName name="_xlnm.Print_Titles" localSheetId="0">Hoja1!$3:$4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479" i="1" l="1"/>
  <c r="P479" i="1" l="1"/>
  <c r="M479" i="1"/>
  <c r="L479" i="1"/>
  <c r="J477" i="1"/>
  <c r="J476" i="1"/>
  <c r="E476" i="1"/>
  <c r="J475" i="1"/>
  <c r="E475" i="1"/>
  <c r="J474" i="1"/>
  <c r="E474" i="1"/>
  <c r="E471" i="1" s="1"/>
  <c r="J473" i="1"/>
  <c r="E473" i="1"/>
  <c r="J472" i="1"/>
  <c r="Q471" i="1"/>
  <c r="N471" i="1"/>
  <c r="Q464" i="1"/>
  <c r="N464" i="1"/>
  <c r="J464" i="1"/>
  <c r="E464" i="1"/>
  <c r="Q453" i="1"/>
  <c r="N453" i="1"/>
  <c r="J453" i="1"/>
  <c r="E453" i="1"/>
  <c r="J452" i="1"/>
  <c r="E452" i="1"/>
  <c r="J451" i="1"/>
  <c r="E451" i="1"/>
  <c r="E450" i="1"/>
  <c r="J449" i="1"/>
  <c r="E449" i="1"/>
  <c r="J448" i="1"/>
  <c r="E448" i="1"/>
  <c r="J447" i="1"/>
  <c r="E447" i="1"/>
  <c r="J446" i="1"/>
  <c r="E446" i="1"/>
  <c r="J445" i="1"/>
  <c r="E445" i="1"/>
  <c r="J444" i="1"/>
  <c r="E444" i="1"/>
  <c r="J443" i="1"/>
  <c r="E443" i="1"/>
  <c r="J442" i="1"/>
  <c r="E442" i="1"/>
  <c r="Q441" i="1"/>
  <c r="N441" i="1"/>
  <c r="E441" i="1"/>
  <c r="J440" i="1"/>
  <c r="E440" i="1"/>
  <c r="J439" i="1"/>
  <c r="J438" i="1"/>
  <c r="J437" i="1"/>
  <c r="J436" i="1"/>
  <c r="J435" i="1"/>
  <c r="J434" i="1"/>
  <c r="E434" i="1"/>
  <c r="J433" i="1"/>
  <c r="E433" i="1"/>
  <c r="E431" i="1"/>
  <c r="J430" i="1"/>
  <c r="E430" i="1"/>
  <c r="J429" i="1"/>
  <c r="E429" i="1"/>
  <c r="E427" i="1"/>
  <c r="J426" i="1"/>
  <c r="J424" i="1"/>
  <c r="E424" i="1"/>
  <c r="J423" i="1"/>
  <c r="E423" i="1"/>
  <c r="J422" i="1"/>
  <c r="E422" i="1"/>
  <c r="E416" i="1" s="1"/>
  <c r="E415" i="1" s="1"/>
  <c r="J421" i="1"/>
  <c r="J420" i="1"/>
  <c r="J419" i="1"/>
  <c r="J418" i="1"/>
  <c r="J416" i="1" s="1"/>
  <c r="J417" i="1"/>
  <c r="E417" i="1"/>
  <c r="Q416" i="1"/>
  <c r="N416" i="1"/>
  <c r="Q415" i="1"/>
  <c r="N415" i="1"/>
  <c r="J414" i="1"/>
  <c r="E414" i="1"/>
  <c r="J413" i="1"/>
  <c r="E413" i="1"/>
  <c r="J412" i="1"/>
  <c r="E412" i="1"/>
  <c r="J411" i="1"/>
  <c r="E411" i="1"/>
  <c r="J410" i="1"/>
  <c r="E410" i="1"/>
  <c r="J409" i="1"/>
  <c r="E409" i="1"/>
  <c r="J408" i="1"/>
  <c r="E408" i="1"/>
  <c r="J407" i="1"/>
  <c r="E407" i="1"/>
  <c r="J406" i="1"/>
  <c r="E406" i="1"/>
  <c r="J405" i="1"/>
  <c r="E405" i="1"/>
  <c r="J404" i="1"/>
  <c r="E404" i="1"/>
  <c r="J403" i="1"/>
  <c r="E403" i="1"/>
  <c r="J402" i="1"/>
  <c r="E402" i="1"/>
  <c r="J401" i="1"/>
  <c r="E401" i="1"/>
  <c r="J400" i="1"/>
  <c r="E400" i="1"/>
  <c r="J399" i="1"/>
  <c r="E399" i="1"/>
  <c r="J398" i="1"/>
  <c r="J396" i="1" s="1"/>
  <c r="E398" i="1"/>
  <c r="E396" i="1" s="1"/>
  <c r="J397" i="1"/>
  <c r="E397" i="1"/>
  <c r="Q396" i="1"/>
  <c r="N396" i="1"/>
  <c r="J395" i="1"/>
  <c r="E395" i="1"/>
  <c r="E394" i="1" s="1"/>
  <c r="Q394" i="1"/>
  <c r="N394" i="1"/>
  <c r="J394" i="1"/>
  <c r="J393" i="1"/>
  <c r="E393" i="1"/>
  <c r="Q392" i="1"/>
  <c r="N392" i="1"/>
  <c r="J392" i="1"/>
  <c r="E392" i="1"/>
  <c r="Q391" i="1"/>
  <c r="N391" i="1"/>
  <c r="J390" i="1"/>
  <c r="J389" i="1"/>
  <c r="E389" i="1"/>
  <c r="J388" i="1"/>
  <c r="E388" i="1"/>
  <c r="J387" i="1"/>
  <c r="E387" i="1"/>
  <c r="J386" i="1"/>
  <c r="E386" i="1"/>
  <c r="J385" i="1"/>
  <c r="J384" i="1"/>
  <c r="E384" i="1"/>
  <c r="J383" i="1"/>
  <c r="J382" i="1"/>
  <c r="E382" i="1"/>
  <c r="J381" i="1"/>
  <c r="J380" i="1"/>
  <c r="J379" i="1"/>
  <c r="J378" i="1"/>
  <c r="E378" i="1"/>
  <c r="Q377" i="1"/>
  <c r="N377" i="1"/>
  <c r="Q350" i="1"/>
  <c r="N350" i="1"/>
  <c r="J350" i="1"/>
  <c r="E350" i="1"/>
  <c r="E349" i="1"/>
  <c r="J348" i="1"/>
  <c r="E348" i="1"/>
  <c r="E346" i="1"/>
  <c r="J345" i="1"/>
  <c r="J343" i="1" s="1"/>
  <c r="E345" i="1"/>
  <c r="J344" i="1"/>
  <c r="E344" i="1"/>
  <c r="Q343" i="1"/>
  <c r="N343" i="1"/>
  <c r="J342" i="1"/>
  <c r="E342" i="1"/>
  <c r="J341" i="1"/>
  <c r="E341" i="1"/>
  <c r="E340" i="1"/>
  <c r="J339" i="1"/>
  <c r="E339" i="1"/>
  <c r="J338" i="1"/>
  <c r="E338" i="1"/>
  <c r="Q337" i="1"/>
  <c r="N337" i="1"/>
  <c r="J336" i="1"/>
  <c r="E336" i="1"/>
  <c r="J335" i="1"/>
  <c r="E335" i="1"/>
  <c r="E334" i="1" s="1"/>
  <c r="Q334" i="1"/>
  <c r="N334" i="1"/>
  <c r="J333" i="1"/>
  <c r="E333" i="1"/>
  <c r="Q332" i="1"/>
  <c r="N332" i="1"/>
  <c r="J332" i="1"/>
  <c r="E332" i="1"/>
  <c r="Q331" i="1"/>
  <c r="N331" i="1"/>
  <c r="J330" i="1"/>
  <c r="E330" i="1"/>
  <c r="J329" i="1"/>
  <c r="E329" i="1"/>
  <c r="J328" i="1"/>
  <c r="E328" i="1"/>
  <c r="J327" i="1"/>
  <c r="E327" i="1"/>
  <c r="J326" i="1"/>
  <c r="E326" i="1"/>
  <c r="J325" i="1"/>
  <c r="E325" i="1"/>
  <c r="J324" i="1"/>
  <c r="E324" i="1"/>
  <c r="J323" i="1"/>
  <c r="J322" i="1"/>
  <c r="E322" i="1"/>
  <c r="J321" i="1"/>
  <c r="E321" i="1"/>
  <c r="J320" i="1"/>
  <c r="E320" i="1"/>
  <c r="J319" i="1"/>
  <c r="J318" i="1"/>
  <c r="J317" i="1"/>
  <c r="J316" i="1"/>
  <c r="J315" i="1"/>
  <c r="E315" i="1"/>
  <c r="E314" i="1" s="1"/>
  <c r="E283" i="1" s="1"/>
  <c r="Q314" i="1"/>
  <c r="N314" i="1"/>
  <c r="Q295" i="1"/>
  <c r="N295" i="1"/>
  <c r="J295" i="1"/>
  <c r="E295" i="1"/>
  <c r="Q292" i="1"/>
  <c r="N292" i="1"/>
  <c r="J292" i="1"/>
  <c r="E292" i="1"/>
  <c r="Q284" i="1"/>
  <c r="N284" i="1"/>
  <c r="J284" i="1"/>
  <c r="E284" i="1"/>
  <c r="Q283" i="1"/>
  <c r="N283" i="1"/>
  <c r="Q222" i="1"/>
  <c r="N222" i="1"/>
  <c r="J222" i="1"/>
  <c r="J188" i="1" s="1"/>
  <c r="E222" i="1"/>
  <c r="Q203" i="1"/>
  <c r="N203" i="1"/>
  <c r="J203" i="1"/>
  <c r="E203" i="1"/>
  <c r="Q200" i="1"/>
  <c r="N200" i="1"/>
  <c r="J200" i="1"/>
  <c r="E200" i="1"/>
  <c r="Q197" i="1"/>
  <c r="N197" i="1"/>
  <c r="J197" i="1"/>
  <c r="E197" i="1"/>
  <c r="Q189" i="1"/>
  <c r="N189" i="1"/>
  <c r="J189" i="1"/>
  <c r="E189" i="1"/>
  <c r="Q188" i="1"/>
  <c r="N188" i="1"/>
  <c r="E188" i="1"/>
  <c r="Q149" i="1"/>
  <c r="N149" i="1"/>
  <c r="J149" i="1"/>
  <c r="E149" i="1"/>
  <c r="J148" i="1"/>
  <c r="E148" i="1"/>
  <c r="J147" i="1"/>
  <c r="E147" i="1"/>
  <c r="J146" i="1"/>
  <c r="E146" i="1"/>
  <c r="J145" i="1"/>
  <c r="E145" i="1"/>
  <c r="J144" i="1"/>
  <c r="E144" i="1"/>
  <c r="J143" i="1"/>
  <c r="E143" i="1"/>
  <c r="J142" i="1"/>
  <c r="E142" i="1"/>
  <c r="J141" i="1"/>
  <c r="E141" i="1"/>
  <c r="J140" i="1"/>
  <c r="E140" i="1"/>
  <c r="J139" i="1"/>
  <c r="E139" i="1"/>
  <c r="J138" i="1"/>
  <c r="E138" i="1"/>
  <c r="J137" i="1"/>
  <c r="E137" i="1"/>
  <c r="J136" i="1"/>
  <c r="E136" i="1"/>
  <c r="J135" i="1"/>
  <c r="E135" i="1"/>
  <c r="J134" i="1"/>
  <c r="E134" i="1"/>
  <c r="J133" i="1"/>
  <c r="E133" i="1"/>
  <c r="J132" i="1"/>
  <c r="E132" i="1"/>
  <c r="J131" i="1"/>
  <c r="E131" i="1"/>
  <c r="J130" i="1"/>
  <c r="E130" i="1"/>
  <c r="J129" i="1"/>
  <c r="E129" i="1"/>
  <c r="J128" i="1"/>
  <c r="E128" i="1"/>
  <c r="J127" i="1"/>
  <c r="E127" i="1"/>
  <c r="J126" i="1"/>
  <c r="E126" i="1"/>
  <c r="J125" i="1"/>
  <c r="E125" i="1"/>
  <c r="J124" i="1"/>
  <c r="E124" i="1"/>
  <c r="J123" i="1"/>
  <c r="E123" i="1"/>
  <c r="J122" i="1"/>
  <c r="E122" i="1"/>
  <c r="J121" i="1"/>
  <c r="E121" i="1"/>
  <c r="J120" i="1"/>
  <c r="E120" i="1"/>
  <c r="J119" i="1"/>
  <c r="J117" i="1" s="1"/>
  <c r="E119" i="1"/>
  <c r="E117" i="1" s="1"/>
  <c r="J118" i="1"/>
  <c r="E118" i="1"/>
  <c r="Q117" i="1"/>
  <c r="N117" i="1"/>
  <c r="E116" i="1"/>
  <c r="E115" i="1"/>
  <c r="E114" i="1"/>
  <c r="E113" i="1"/>
  <c r="J111" i="1"/>
  <c r="E111" i="1"/>
  <c r="J110" i="1"/>
  <c r="E110" i="1"/>
  <c r="J108" i="1"/>
  <c r="E108" i="1"/>
  <c r="J107" i="1"/>
  <c r="E107" i="1"/>
  <c r="J106" i="1"/>
  <c r="E106" i="1"/>
  <c r="J105" i="1"/>
  <c r="E105" i="1"/>
  <c r="Q104" i="1"/>
  <c r="N104" i="1"/>
  <c r="J103" i="1"/>
  <c r="J100" i="1" s="1"/>
  <c r="E103" i="1"/>
  <c r="E102" i="1"/>
  <c r="J101" i="1"/>
  <c r="E101" i="1"/>
  <c r="E100" i="1" s="1"/>
  <c r="Q100" i="1"/>
  <c r="N100" i="1"/>
  <c r="J99" i="1"/>
  <c r="J97" i="1" s="1"/>
  <c r="E99" i="1"/>
  <c r="E97" i="1" s="1"/>
  <c r="J98" i="1"/>
  <c r="E98" i="1"/>
  <c r="Q97" i="1"/>
  <c r="N97" i="1"/>
  <c r="J96" i="1"/>
  <c r="E96" i="1"/>
  <c r="J95" i="1"/>
  <c r="E95" i="1"/>
  <c r="J94" i="1"/>
  <c r="E94" i="1"/>
  <c r="J93" i="1"/>
  <c r="E93" i="1"/>
  <c r="J92" i="1"/>
  <c r="E92" i="1"/>
  <c r="E91" i="1"/>
  <c r="J90" i="1"/>
  <c r="E90" i="1"/>
  <c r="J88" i="1"/>
  <c r="E88" i="1"/>
  <c r="J87" i="1"/>
  <c r="E87" i="1"/>
  <c r="J86" i="1"/>
  <c r="E86" i="1"/>
  <c r="Q85" i="1"/>
  <c r="N85" i="1"/>
  <c r="Q84" i="1"/>
  <c r="N84" i="1"/>
  <c r="J83" i="1"/>
  <c r="E83" i="1"/>
  <c r="E82" i="1"/>
  <c r="J81" i="1"/>
  <c r="J80" i="1"/>
  <c r="E80" i="1"/>
  <c r="J79" i="1"/>
  <c r="E79" i="1"/>
  <c r="J78" i="1"/>
  <c r="E78" i="1"/>
  <c r="J77" i="1"/>
  <c r="E77" i="1"/>
  <c r="J76" i="1"/>
  <c r="E76" i="1"/>
  <c r="J75" i="1"/>
  <c r="E75" i="1"/>
  <c r="J74" i="1"/>
  <c r="E74" i="1"/>
  <c r="J73" i="1"/>
  <c r="E73" i="1"/>
  <c r="J72" i="1"/>
  <c r="E72" i="1"/>
  <c r="J70" i="1"/>
  <c r="E70" i="1"/>
  <c r="J69" i="1"/>
  <c r="E69" i="1"/>
  <c r="J68" i="1"/>
  <c r="J67" i="1"/>
  <c r="J66" i="1"/>
  <c r="E66" i="1"/>
  <c r="J65" i="1"/>
  <c r="J64" i="1"/>
  <c r="E64" i="1"/>
  <c r="J63" i="1"/>
  <c r="E63" i="1"/>
  <c r="J62" i="1"/>
  <c r="E62" i="1"/>
  <c r="J61" i="1"/>
  <c r="J60" i="1"/>
  <c r="E60" i="1"/>
  <c r="J59" i="1"/>
  <c r="E59" i="1"/>
  <c r="J58" i="1"/>
  <c r="J57" i="1"/>
  <c r="J56" i="1"/>
  <c r="J55" i="1"/>
  <c r="J54" i="1"/>
  <c r="E54" i="1"/>
  <c r="J53" i="1"/>
  <c r="E53" i="1"/>
  <c r="J52" i="1"/>
  <c r="E52" i="1"/>
  <c r="J51" i="1"/>
  <c r="E51" i="1"/>
  <c r="J50" i="1"/>
  <c r="E50" i="1"/>
  <c r="J49" i="1"/>
  <c r="Q48" i="1"/>
  <c r="N48" i="1"/>
  <c r="Q25" i="1"/>
  <c r="N25" i="1"/>
  <c r="J25" i="1"/>
  <c r="E25" i="1"/>
  <c r="J24" i="1"/>
  <c r="J13" i="1" s="1"/>
  <c r="E24" i="1"/>
  <c r="E23" i="1"/>
  <c r="E22" i="1"/>
  <c r="E21" i="1"/>
  <c r="E20" i="1"/>
  <c r="J18" i="1"/>
  <c r="E18" i="1"/>
  <c r="E17" i="1"/>
  <c r="E13" i="1" s="1"/>
  <c r="J15" i="1"/>
  <c r="E14" i="1"/>
  <c r="Q13" i="1"/>
  <c r="N13" i="1"/>
  <c r="E12" i="1"/>
  <c r="Q11" i="1"/>
  <c r="N11" i="1"/>
  <c r="J11" i="1"/>
  <c r="E11" i="1"/>
  <c r="J10" i="1"/>
  <c r="E10" i="1"/>
  <c r="Q9" i="1"/>
  <c r="N9" i="1"/>
  <c r="J9" i="1"/>
  <c r="E9" i="1"/>
  <c r="Q8" i="1"/>
  <c r="N8" i="1"/>
  <c r="J7" i="1"/>
  <c r="E7" i="1"/>
  <c r="J6" i="1"/>
  <c r="E6" i="1"/>
  <c r="Q5" i="1"/>
  <c r="N5" i="1"/>
  <c r="J337" i="1" l="1"/>
  <c r="N479" i="1"/>
  <c r="E48" i="1"/>
  <c r="E85" i="1"/>
  <c r="E84" i="1" s="1"/>
  <c r="E104" i="1"/>
  <c r="J314" i="1"/>
  <c r="J283" i="1" s="1"/>
  <c r="E377" i="1"/>
  <c r="E391" i="1"/>
  <c r="J471" i="1"/>
  <c r="E337" i="1"/>
  <c r="J377" i="1"/>
  <c r="J48" i="1"/>
  <c r="J8" i="1" s="1"/>
  <c r="J85" i="1"/>
  <c r="J104" i="1"/>
  <c r="J334" i="1"/>
  <c r="J331" i="1" s="1"/>
  <c r="E343" i="1"/>
  <c r="E331" i="1" s="1"/>
  <c r="J391" i="1"/>
  <c r="J441" i="1"/>
  <c r="Q479" i="1"/>
  <c r="E8" i="1"/>
  <c r="J415" i="1"/>
  <c r="E479" i="1" l="1"/>
  <c r="J84" i="1"/>
  <c r="J479" i="1" s="1"/>
</calcChain>
</file>

<file path=xl/sharedStrings.xml><?xml version="1.0" encoding="utf-8"?>
<sst xmlns="http://schemas.openxmlformats.org/spreadsheetml/2006/main" count="1028" uniqueCount="468">
  <si>
    <t xml:space="preserve">MATRIZ DE SEGUIMIENTO DEL PLAN DE ACCIÓN
ANEXO No. 1. AVANCE EN LAS METAS FÍSICAS Y FINANCIERAS DEL PLAN DE ACCIÓN  </t>
  </si>
  <si>
    <t>COMPORTAMIENTO META FISICA</t>
  </si>
  <si>
    <t>META FINANCIERA</t>
  </si>
  <si>
    <t>PLAN DE ACCION</t>
  </si>
  <si>
    <t>(17)
OBSERVACIONES</t>
  </si>
  <si>
    <t>0 - FuncionamientoN/A</t>
  </si>
  <si>
    <t>N.A</t>
  </si>
  <si>
    <t>001419 Cumplimiento del PIGA</t>
  </si>
  <si>
    <t>Porcentaje</t>
  </si>
  <si>
    <t>001542 Porcentaje de cumplimiento de metas de componentes plan anticorrupción</t>
  </si>
  <si>
    <t>1 - Cobertura y uso  sostenible del suelo</t>
  </si>
  <si>
    <t>0130 - Caracterización y balance de los recursos naturales y sus actores sociales relevantes</t>
  </si>
  <si>
    <t>011506 Porcentaje de áreas geográficas con salinidad  monitoreadas</t>
  </si>
  <si>
    <t>0140 - Propuestas integrales para la conservación y el mejoramiento ambiental</t>
  </si>
  <si>
    <t>081539 Propuestas de intervención formuladas</t>
  </si>
  <si>
    <t>Numero</t>
  </si>
  <si>
    <t>0340 - Gestión Ambiental en el Territorio</t>
  </si>
  <si>
    <t>041596 Proyectos ambientales regionales de intervención con seguimiento</t>
  </si>
  <si>
    <t>081122 Porcentaje de autorizaciones ambientales con seguimiento</t>
  </si>
  <si>
    <t>081123 Porcentaje de procesos sancionatorios resueltos</t>
  </si>
  <si>
    <t>081582 Licencias y planes de manejo en seguimiento por parte de la Corporación con referencia al numero de licencias y planes de manejo impuestos</t>
  </si>
  <si>
    <t>090127 Ejecución de acciones en educación ambiental</t>
  </si>
  <si>
    <t>091381 Mujeres vinculadas a organizaciones que participan en procesos de gestión ambiental</t>
  </si>
  <si>
    <t>091383 Actores sociales que participan en procesos de gestión ambiental</t>
  </si>
  <si>
    <t>091537 Porcentaje de comunidades étnicas que participan en procesos de gestión ambiental desarrollados por la cvc</t>
  </si>
  <si>
    <t>091581 Actores sociales liderando procesos ambientales en el manejo sostenible de los recursos naturales y el ambiente acompañados por la CVC</t>
  </si>
  <si>
    <t>091592 Instituciones educativas asesoradas en la inclusión de la dimensión ambiental en sus proyectos de educación formal</t>
  </si>
  <si>
    <t>091601 Porcentaje en la implementación del fondo participativo para la acción ambiental</t>
  </si>
  <si>
    <t>1001 - Alternativas para el  uso sostenible del suelo y la mitigación de su contaminaciónrelevantes</t>
  </si>
  <si>
    <t>010118 Porcentaje de sectores con acompañamiento para la reconversión hacia sistemas sostenibles de producción</t>
  </si>
  <si>
    <t>010501 Identificación y análisis de la contaminación del suelo</t>
  </si>
  <si>
    <t>Estudios</t>
  </si>
  <si>
    <t>010502 Actores productivos que suscriben compromisos de sostenibilidad ambiental con la corporación</t>
  </si>
  <si>
    <t>014501 Porcentaje en la elaboración del estudio de calidad del suelo</t>
  </si>
  <si>
    <t>014502 Estudios de calidad del  suelo elaborados</t>
  </si>
  <si>
    <t>014503 Porcentaje en la elaboración del estudio de valoración de impactos ambientales sobre el suelo</t>
  </si>
  <si>
    <t>014504 Estudios de valoración de impactos ambientales sobre el suelo elaborados</t>
  </si>
  <si>
    <t>014505 Porcentaje en la elaboración del estudio de contaminación por hidrocarburos sobre el suelo</t>
  </si>
  <si>
    <t>014506 Cuencas con línea base del recurso suelo definida</t>
  </si>
  <si>
    <t>Cuencas</t>
  </si>
  <si>
    <t>014507 Porcentaje en la elaboración del estudio de contaminación por agroquímicos y plaguicidas sobre el suelo</t>
  </si>
  <si>
    <t>014508 Porcentaje en la determinación de línea base de la diversidad biológica del suelo</t>
  </si>
  <si>
    <t>014509 Porcentaje en el fortalecimiento de la red de monitoreo</t>
  </si>
  <si>
    <t>014510 Porcentaje en la implementación de experiencia piloto sobre aplicación de prácticas de recuperación de suelos afectados por salinidad</t>
  </si>
  <si>
    <t>014511 experiencia piloto sobre aplicación de prácticas de recuperación de suelos afectados por salinidad implementada</t>
  </si>
  <si>
    <t>Experiencias</t>
  </si>
  <si>
    <t>093501 Acciones de educación ambiental diseñadas o implementadas</t>
  </si>
  <si>
    <t>093505 Familias participantes sensibilizadas y capacitadas en los procesos para el manejo sostenible, recuperación, conservación y protección de los recursos naturales</t>
  </si>
  <si>
    <t>Familias</t>
  </si>
  <si>
    <t>103502 Mujeres implementando acciones de conservación de los recursos naturales y el ambiente</t>
  </si>
  <si>
    <t>133501 Áreas en proceso de reconversión hacia la producción sostenible</t>
  </si>
  <si>
    <t>Hectareas</t>
  </si>
  <si>
    <t>133502 Sectores con acompañamiento para la reconversión hacia sistemas sostenibles de producción</t>
  </si>
  <si>
    <t>133503 Predios implementando prácticas de producción más limpia - pml en el sector porcícola</t>
  </si>
  <si>
    <t>Predios</t>
  </si>
  <si>
    <t>133504 Sectores con acompañamiento para la implementación de prácticas de producción más limpia - pml</t>
  </si>
  <si>
    <t>1002 - Restauración de coberturas boscosas y rehabilitación de suelos en conflicto por uso y manejo</t>
  </si>
  <si>
    <t>010108 Porcentaje de suelos degradados en recuperación o rehabilitación</t>
  </si>
  <si>
    <t>010115 Porcentaje de áreas de ecosistemas en restauración, rehabilitación y reforestación</t>
  </si>
  <si>
    <t>010395 Áreas de ecosistemas en restauración, rehabilitación y reforestación</t>
  </si>
  <si>
    <t>010503 Estrategias de conservación en implementacion</t>
  </si>
  <si>
    <t>013111 Porcentaje de avance en la formulación del plan de ordenación forestal-pgof</t>
  </si>
  <si>
    <t>013501 Estudios de vunerabilidad del suelo frente a cambio climático elaborados</t>
  </si>
  <si>
    <t>013502 Porcentaje en la elaboración del estudio semidetallado de suelo</t>
  </si>
  <si>
    <t>013503 Cuencas hidrográficas con estudios semidetallados de suelo</t>
  </si>
  <si>
    <t>013504 Porcentaje en la implementación de acciones de la estrategia de pago por servicios ambientales -psa relacionados con suelo</t>
  </si>
  <si>
    <t>013505 Plántulas producidas y distribuidas</t>
  </si>
  <si>
    <t>Plantulas</t>
  </si>
  <si>
    <t>013507 Áreas con suelos degradados en recuperación o rehabilitación</t>
  </si>
  <si>
    <t>013508 Experiencias piloto sobre la aplicación de prácticas de tecnolgías alternativas al uso agroquímicos implementadas</t>
  </si>
  <si>
    <t>013509 Porcentaje en la implementación del programa de gobernanza forestal</t>
  </si>
  <si>
    <t>013510 Porcentaje en la implementación del sistema de seguimiento a procesos de restauración</t>
  </si>
  <si>
    <t>013511 Plan general de ordenación forestal - pgof formulado y adoptado</t>
  </si>
  <si>
    <t>Planes</t>
  </si>
  <si>
    <t>013512 Cuencas hidrográficas con plan de ordenación forestal - pgof en formulación</t>
  </si>
  <si>
    <t>073501 Áreas identificadas, seleccionadas y concertadas para implementar procesos de restauración</t>
  </si>
  <si>
    <t>073502 Áreas en conflicto alto por uso del suelo en proceso de restauración</t>
  </si>
  <si>
    <t>073503 Áreas de arbustales y matorrales incorporadas a procesos de restauración</t>
  </si>
  <si>
    <t>074501 áreas en proceso de restauración con mantenimiento</t>
  </si>
  <si>
    <t>074502 áreas en proceso de restauración establecidas en vigencias anteriores con mantenimiento</t>
  </si>
  <si>
    <t>074503 áreas en proceso de reconversión hacia la producción sostenible con mantenimiento</t>
  </si>
  <si>
    <t>133505 Porcentaje en la identificación, selección y concertación de áreas  para implementar procesos de producción sostenible</t>
  </si>
  <si>
    <t>133506 Familias participantes en los procesos de producción sostenible</t>
  </si>
  <si>
    <t>133507 Personas capacitadas en sistemas de producción sostenible en el sector agropecuario</t>
  </si>
  <si>
    <t>Personas</t>
  </si>
  <si>
    <t>2 - Gestión Integral del Recurso Hídrico</t>
  </si>
  <si>
    <t>020517 Red de monitoreo hidroclimatológica y de calidad del agua actualizada</t>
  </si>
  <si>
    <t>Estaciones automaticas</t>
  </si>
  <si>
    <t>021104 Porcentaje de cuerpos de agua con reglamentación del uso de las aguas</t>
  </si>
  <si>
    <t>021507 Porcentaje de cuencas con información hidroclimatológica y calidad del agua actualizada</t>
  </si>
  <si>
    <t>021508 Porcentaje de cuencas priorizadas con monitoreo de calidad de agua</t>
  </si>
  <si>
    <t>021509 Mediciones de nivel estático o de bombeo realizadas</t>
  </si>
  <si>
    <t>021510 Porcentaje de recurso hídrico subterráneo caracterizado respecto a su calidad</t>
  </si>
  <si>
    <t>021511 Carga total de sst con cobro de tasa retributiva</t>
  </si>
  <si>
    <t>Toneladas sst/semestre</t>
  </si>
  <si>
    <t>021512 Carga total de dbo con cobro de tasa retributiva</t>
  </si>
  <si>
    <t>Toneladas dbo/semestre</t>
  </si>
  <si>
    <t>021513 Muestras analizadas respecto a las programadas</t>
  </si>
  <si>
    <t>021514 Cuencas con diagnóstico de la cantidad del recurso hídrico superficial realizado con respecto a las cuencas priorizadas por la corporación</t>
  </si>
  <si>
    <t>040125 Porcentaje de redes y estaciones de monitoreo en operación</t>
  </si>
  <si>
    <t>0140 - propuestas integrales para la conservación y el mejoramiento ambiental</t>
  </si>
  <si>
    <t>081540 Alianzas interinstitucionales fortalecidas</t>
  </si>
  <si>
    <t>0220 - formulación y ajuste de instrumentos de planificacion</t>
  </si>
  <si>
    <t>020106 Porcentaje de planes de ordenación y manejo de cuencas (pomcas), planes de manejo de acuíferos (pma) y planes de manejo de microcuencas (pmm) en ejecución</t>
  </si>
  <si>
    <t>20516 Areas de subzonas hidrográficas con plan de ordenación y manejo de cuencas -pomca adoptados</t>
  </si>
  <si>
    <t>21515 Subzonas hidrográficas con plan de ordenación y manejo - pomca ajustado o formulado</t>
  </si>
  <si>
    <t>0340 - Gestión ambiental en el territorio</t>
  </si>
  <si>
    <t>020105 Porcentaje de programas de uso eficiente y ahorro del agua (pueaa) con seguimiento</t>
  </si>
  <si>
    <t>021103 Porcentaje de planes de saneamiento y manejo de vertimientos (psmv) con seguimiento</t>
  </si>
  <si>
    <t>081582 Licencias y planes de manejo en seguimiento por parte de la corporacion con referencia al numero de licencias y planes de manejo impuestos</t>
  </si>
  <si>
    <t>091581 Actores sociales liderando procesos ambientales en el manejo sostenible de los recursos naturales y el ambiente acompañados por la cvc</t>
  </si>
  <si>
    <t>091592 Instituciones educativas asesoradas en la inclusion de la dimension ambiental en sus proyectos de educacion formal</t>
  </si>
  <si>
    <t>2001 - Mejoramiento del estado de la calidad del recurso hídrico en el valle del cauca</t>
  </si>
  <si>
    <t>0</t>
  </si>
  <si>
    <t>020102 Porcentaje de cuerpos de agua con planes de ordenamiento del recurso hídrico (porh), adoptados</t>
  </si>
  <si>
    <t>020504 Cofinanciación para la descontaminación del recurso hídrico</t>
  </si>
  <si>
    <t>Pesos</t>
  </si>
  <si>
    <t>023510 Consulta previa realizada</t>
  </si>
  <si>
    <t>Acuerdos</t>
  </si>
  <si>
    <t>023521 Porcentaje en la formulacion de planes de ordenamiento del recurso hídrico -PORH</t>
  </si>
  <si>
    <t>023522 Planes de ordenamiento del recurso hídrico - porh elaborados</t>
  </si>
  <si>
    <t>023530 Sistemas de tratamiento de aguas residuales diseñados</t>
  </si>
  <si>
    <t>023531 Sistemas de tratamiento de aguas residuales construidos</t>
  </si>
  <si>
    <t>024501 Porcentaje de evaluación de la incidencia de actividades potencialmente contaminantes sobre la calidad del agua subterránea</t>
  </si>
  <si>
    <t>024502 Corrientes superficiales principales con línea base de calidad de agua actualizada</t>
  </si>
  <si>
    <t>024503 Porcentaje de fortalecimiento del laboratorio ambiental para la caracterización de la calidad del recurso hídrico</t>
  </si>
  <si>
    <t>024504 Estaciones de la red automática de monitoreo de la calidad de agua operando</t>
  </si>
  <si>
    <t>024505 Sistemas individuales de tratamiento de aguas residuales construidos y en operación</t>
  </si>
  <si>
    <t>024506 Caudal de agua residual bombeado</t>
  </si>
  <si>
    <t>M3/seg</t>
  </si>
  <si>
    <t>024507 Cofinanciación de sistemas de tratamiento de aguas residuales</t>
  </si>
  <si>
    <t>024508 Unidades productivas con incentivos por practicas sostenibles</t>
  </si>
  <si>
    <t>024509 Porcentaje de reconversión de sectores productivos con acompañamiento</t>
  </si>
  <si>
    <t>024510 Carga de contaminación hídrica reducida por proyectos</t>
  </si>
  <si>
    <t>Tonelada/año dbo5</t>
  </si>
  <si>
    <t>024511 Carga de contaminación hídrica reducida por proyectos</t>
  </si>
  <si>
    <t>Tonelada/año sst</t>
  </si>
  <si>
    <t>024512 Metros lineales de colectores</t>
  </si>
  <si>
    <t>024513 Sistemas de tratamiento de aguas residuales cofinanciados</t>
  </si>
  <si>
    <t>024514 Estudios para el diseño de plantas de tratamiento de aguas residuales</t>
  </si>
  <si>
    <t>024515 Colectores e interceptores de aguas residuales cofinanciados</t>
  </si>
  <si>
    <t>024516 Planes de ordenamiento del recurso hídrico - porh adoptados</t>
  </si>
  <si>
    <t>024517 Sistemas de tratamiento de aguas residuales optimizados</t>
  </si>
  <si>
    <t>123504 Porcentaje avance de obra</t>
  </si>
  <si>
    <t>133508 Sectores asesorados con acompañamiento para la reconversión hacia sistemas sostenibles de producción</t>
  </si>
  <si>
    <t>2002 - mejoramiento de la disponibilidad del agua para los diferentes usos</t>
  </si>
  <si>
    <t>020101 Porcentaje de avance en la formulación y/o ajuste de los planes de ordenación y manejo de cuencas (POMCAS), planes de manejo de acuíferos (PMA) y planes de manejo de microcuencas (PMM)</t>
  </si>
  <si>
    <t>020395 Areas de ecosistemas en restauración, rehabilitación y reforestación</t>
  </si>
  <si>
    <t>020505 Porcentaje en la implementación de acciones priorizadas de la pngirh en la jurisdicción de la corporación</t>
  </si>
  <si>
    <t>023501 Porcentaje en la delimitación de zonas de recarga del acuifero</t>
  </si>
  <si>
    <t>023502 Acuíferos a escala detallada delimitados</t>
  </si>
  <si>
    <t>023503 Cuencas con información de oferta renovable de agua subterránea estimada</t>
  </si>
  <si>
    <t>023504 Cuencas con franja forestal protectora delimitada y en proceso de implementación</t>
  </si>
  <si>
    <t>023505 Ecosistemas zonificados</t>
  </si>
  <si>
    <t>023506 Porcentaje en la automatización de la red hidroclimatológica</t>
  </si>
  <si>
    <t>023507 Red hidroclimatológica automatizada</t>
  </si>
  <si>
    <t>023508 Cuencas con concesiones de agua georeferenciadas</t>
  </si>
  <si>
    <t>023509 Subzonas hidrográficas con plan de ordenación y manejo - pomca ajustado o formulado</t>
  </si>
  <si>
    <t>023511 Cuencas en proceso de restauracion bajo esquema ara</t>
  </si>
  <si>
    <t>023512 Porcentaje de implementación de la estrategia ara</t>
  </si>
  <si>
    <t>023513 Porcentaje de implementación de una estrategia de promoción para el ahorro y uso eficiente del recurso hidrico</t>
  </si>
  <si>
    <t>023514 sistemas de medición operando</t>
  </si>
  <si>
    <t>023515 pozos con medición continua</t>
  </si>
  <si>
    <t>023516 evaluación de intervenciones realizadas en territorios de comunidades étnicas</t>
  </si>
  <si>
    <t>Documentos</t>
  </si>
  <si>
    <t>023517 sistemas de abastecimiento de agua diseñados</t>
  </si>
  <si>
    <t>023518 sistemas de abastecimiento de agua construidos</t>
  </si>
  <si>
    <t>023519 porcentaje de implementacion de acciones de cumplimiento de la licencia ambiental del embalse sara brut</t>
  </si>
  <si>
    <t>023523 porcentaje de elaboración del plan de manejo ambiental del sistema acuífero valle del cauca</t>
  </si>
  <si>
    <t>023524 plan de manejo ambiental del  sistema acuifero elaborado</t>
  </si>
  <si>
    <t>Planes de manejo</t>
  </si>
  <si>
    <t>023526 porcentaje de formulación de planes de ordenación y manejo de cuencas POMCA</t>
  </si>
  <si>
    <t>023529 porcentaje en la elaboración de diseños de sistemas de abastecimiento</t>
  </si>
  <si>
    <t>023532 estrategias de promoción para el ahorro y uso eficiente del recurso hídrico implementadas</t>
  </si>
  <si>
    <t>023533 sistemas de almacenamiento de agua lluvia construidos</t>
  </si>
  <si>
    <t>Sistemas</t>
  </si>
  <si>
    <t>073502 áreas en conflicto alto por uso del suelo en proceso de restauración</t>
  </si>
  <si>
    <t>073503 áreas de arbustales y matorrales incorporadas a procesos de restauración</t>
  </si>
  <si>
    <t>090127 ejecución de acciones en educación ambiental</t>
  </si>
  <si>
    <t>093501 acciones de educación ambiental diseñadas o implementadas</t>
  </si>
  <si>
    <t>093505 familias participantes sensibilizadas y capacitadas en los procesos para el manejo sostenible, recuperación, conservación y protección de los recursos naturales</t>
  </si>
  <si>
    <t>103502 mujeres implementando acciones de conservación de los recursos naturales y el ambiente</t>
  </si>
  <si>
    <t>123504 porcentaje avance de obra</t>
  </si>
  <si>
    <t>3 - Gestión integral de la biodiversidad y los servicios eco sistémicos</t>
  </si>
  <si>
    <t>031109 porcentaje de la superficie de áreas protegidas regionales declaradas, homologadas o recategorizadas e inscritas en el RUNAP</t>
  </si>
  <si>
    <t>031525 ecosistemas monitoreados con respecto a los priorizados por área protegida</t>
  </si>
  <si>
    <t>031526 porcentaje de hectáreas monitoreadas de ecosistemas con diagnóstico</t>
  </si>
  <si>
    <t>031527 áreas protegidas de la region pacifico incorporadas al sinap</t>
  </si>
  <si>
    <t>031528 porcentaje de cuencas priorizadas con monitoreo de recurso bosque implementadas</t>
  </si>
  <si>
    <t>031529 cuencas con información básica y temática actualizada disponible en el sig ambiental con respecto a las cuencas priorizadas por la corporación</t>
  </si>
  <si>
    <t>031530 porcentaje de hectáreas de ecosistemas  priorizadas con diagnóstico</t>
  </si>
  <si>
    <t>081539 propuestas de intervención formuladas</t>
  </si>
  <si>
    <t>081540 alianzas interinstitucionales fortalecidas</t>
  </si>
  <si>
    <t>031531 instrumentos de planificación formulados y/o ajustados</t>
  </si>
  <si>
    <t>031537 líneas estratégicas del plan de acción en biodiversidad del valle del cauca con seguimiento</t>
  </si>
  <si>
    <t>Informes</t>
  </si>
  <si>
    <t>0340 - gestión ambiental en el territorio</t>
  </si>
  <si>
    <t>030113 porcentaje de especies amenazadas con medidas de conservación y manejo en ejecución</t>
  </si>
  <si>
    <t>030114 porcentaje de especies invasoras con medidas de prevención, control y  manejo en ejecución</t>
  </si>
  <si>
    <t>030519 operativos de control en puestos cites para la prevención, manejo y control del tráfico de fauna y flora</t>
  </si>
  <si>
    <t>030521 área de humedales con acciones de restauración y mantenimiento implementadas</t>
  </si>
  <si>
    <t>031116 implementación de acciones en manejo integrado de zonas costeras</t>
  </si>
  <si>
    <t>031533 humedales con planes de manejo u ordenacion en ejecucion</t>
  </si>
  <si>
    <t>031534 hectáreas de humedales con mantenimiento</t>
  </si>
  <si>
    <t>031535 ejemplares de fauna egresados respecto a los que se encuentran en custodia</t>
  </si>
  <si>
    <t>031536 visitantes atendidos en los centros de educacion ambiental</t>
  </si>
  <si>
    <t>041596 proyectos ambientales regionales de intervención con seguimiento</t>
  </si>
  <si>
    <t>081123 porcentaje de procesos sancionatorios resueltos</t>
  </si>
  <si>
    <t>081582 licencias y planes de manejo en seguimiento por parte de la corporacion con referencia al numero de licencias y planes de manejo impuestos</t>
  </si>
  <si>
    <t>090523 estrategias de la politica nacional de educación ambiental implementada</t>
  </si>
  <si>
    <t>091381 mujeres vinculadas a organizaciones que participan en procesos de gestión ambiental</t>
  </si>
  <si>
    <t>091383 actores sociales que participan en procesos de gestión ambiental</t>
  </si>
  <si>
    <t>091581 actores sociales liderando procesos ambientales en el manejo sostenible de los recursos naturales y el ambiente acompañados por la CVC</t>
  </si>
  <si>
    <t>091592 instituciones educativas asesoradas en la inclusion de la dimension ambiental en sus proyectos de educacion formal</t>
  </si>
  <si>
    <t>3001 - conservación de la biodiversidad y sus servicios ecosistémicos mediante el conocimiento, la preservación, la restauración y el uso sostenible</t>
  </si>
  <si>
    <t>010115 porcentaje de áreas de ecosistemas en restauración, rehabilitación y reforestación</t>
  </si>
  <si>
    <t>013507 áreas con suelos degradados en recuperación o rehabilitación</t>
  </si>
  <si>
    <t>030112 porcentaje de áreas protegidas con planes de manejo en ejecución</t>
  </si>
  <si>
    <t>030120 implementación del programa regional de negocios verdes por la autoridad ambiental</t>
  </si>
  <si>
    <t>030395 áreas de ecosistemas en restauración, rehabilitación y reforestación</t>
  </si>
  <si>
    <t>030518 porcentaje de avance en la construcción, adecuación  y dotación de los centros de atención y valoración de flora y fauna</t>
  </si>
  <si>
    <t>030520 recorridos de control y vigilancia a los recursos naturales</t>
  </si>
  <si>
    <t>030522 área de deforestación evitada por la disminución del consumo de leña</t>
  </si>
  <si>
    <t>033110 porcentaje de páramos delimitados por el mads, con zonificación y régimen de usos adoptados por la car</t>
  </si>
  <si>
    <t>033501 porcentaje de elaboración de análisis de integridad biológica</t>
  </si>
  <si>
    <t>033502 estudios de linea base de biodiversidad elaborados</t>
  </si>
  <si>
    <t>033503 porcentaje de cuencas con implementación del monitoreo de recurso bosque</t>
  </si>
  <si>
    <t>033504 informes de alerta temprana de deforestación elaborados</t>
  </si>
  <si>
    <t>033505 estudios de vulnerabilidad para ecosistemas estratégicos elaborados</t>
  </si>
  <si>
    <t>033506 documentos técnicos de áreas protegidas formulados y ajustados</t>
  </si>
  <si>
    <t>033507 porcentaje en el ajuste de documentos técnicos</t>
  </si>
  <si>
    <t>033508 porcentaje de formulación de documentos técnicos</t>
  </si>
  <si>
    <t>033509 porcentaje de elaboracion de estudios de ordenamiento ambiental</t>
  </si>
  <si>
    <t>033510 porcentaje de elaboración de estrategias de conservación</t>
  </si>
  <si>
    <t>033511 areas protegidas en proceso de declaratoria</t>
  </si>
  <si>
    <t>033512 porcentaje de implementacion de la estrategia de sostenibilidad del SIDAP</t>
  </si>
  <si>
    <t>033513 areas con estrategias de conservación implementadas</t>
  </si>
  <si>
    <t>033514 nucleos de conservación para la conectividad establecidos</t>
  </si>
  <si>
    <t>Nucleos</t>
  </si>
  <si>
    <t>033515 porcentaje de establecimiento del núcleo de conservación</t>
  </si>
  <si>
    <t>033516 porcentaje de formulación del pomiuac</t>
  </si>
  <si>
    <t>033517 porcentaje de formulación de planes de administración y manejo de los recursos naturales</t>
  </si>
  <si>
    <t>033523 planes de administración y manejo de los recursos naturales formulados</t>
  </si>
  <si>
    <t>033524 plan de ordenación y manejo integrado de la unidad ambiental costera - pomiuac formulado</t>
  </si>
  <si>
    <t>033525 cuencas con manglares en proceso de ajuste de zonificación y regimen de usos.</t>
  </si>
  <si>
    <t>034501 especies objeto de conservación con estudios poblacionales elaborados</t>
  </si>
  <si>
    <t>Especies</t>
  </si>
  <si>
    <t>034502 especies de fauna y flora amenazada, con planes de conservación en ejecución</t>
  </si>
  <si>
    <t>034503 porcentaje de elaboración de los estudios poblacionales de especies objeto de conservación</t>
  </si>
  <si>
    <t>034504 programas de monitoreo de especies silvestres implementados</t>
  </si>
  <si>
    <t>Programas</t>
  </si>
  <si>
    <t>034505 planes de manejo de especies de flora y fauna  formulados</t>
  </si>
  <si>
    <t>034506 programas de monitoreo y control de especies invasoras diseñados</t>
  </si>
  <si>
    <t>034507 estrategias implementadas para el control de especies de fauna y flora exóticas invasoras y nativas invasoras</t>
  </si>
  <si>
    <t>Estrategias</t>
  </si>
  <si>
    <t>034508 especies exóticas e invasoras con planes de manejo en ejecución</t>
  </si>
  <si>
    <t>034509 porcentaje de especímenes de fauna recibidos atendidos</t>
  </si>
  <si>
    <t>035501 iniciativas de negocios verdes desarrolladas</t>
  </si>
  <si>
    <t>035502 áreas de interés ambiental con influencia de procesos turísticos sostenibles</t>
  </si>
  <si>
    <t>036501 familias beneficiadas con la implementación y uso de energías alternativas</t>
  </si>
  <si>
    <t>083501 puestos de control cites en funcionamiento</t>
  </si>
  <si>
    <t>083502 áreas de interes ambiental con gestión participativa para su conservación y manejo</t>
  </si>
  <si>
    <t>083503 porcentaje de disminución de deterioro de material vegetal decomisado</t>
  </si>
  <si>
    <t>093502 proyectos ambientales de iniciativas comunitarias apoyadas por la corporación</t>
  </si>
  <si>
    <t>093506 proyectos ambientales escolares apoyados por la corporación</t>
  </si>
  <si>
    <t>093507 proyectos de planes municipales de educación ambiental apoyados por la corporación</t>
  </si>
  <si>
    <t>103501 mujeres participando en iniciativas de producción sostenible</t>
  </si>
  <si>
    <t>124501 iniciativas ambientales socializadas a la poblacion beneficiada</t>
  </si>
  <si>
    <t>133501 áreas en proceso de reconversión hacia la producción sostenible</t>
  </si>
  <si>
    <t>4 - Calidad ambiental urbana y rural</t>
  </si>
  <si>
    <t>040125 porcentaje de redes y estaciones de monitoreo en operación</t>
  </si>
  <si>
    <t>040572 acciones corporativas para la reducción y mantenimiento de la calidad del aire en zonas priorizadas</t>
  </si>
  <si>
    <t>Unidad</t>
  </si>
  <si>
    <t>040589 red de monitoreo de calidad de aire</t>
  </si>
  <si>
    <t>041201 implantación del sistema de información ambiental sia</t>
  </si>
  <si>
    <t>041575 registro de la calidad del aire en centros poblados mayores de 100.000 habitantes y corredores industriales, determinado en redes de monitoreo acompañadas por la corporacion</t>
  </si>
  <si>
    <t>Microgramos por metro cubico (mg/m3)</t>
  </si>
  <si>
    <t>041576 proporción de estaciones de calidad del aire reportando cumplimiento de la norma</t>
  </si>
  <si>
    <t>041577 empresas generadoras de respel capacitadas por la corporación con respecto al total de empresas inscritas en el registro de generadores de respel</t>
  </si>
  <si>
    <t>040570 porcentaje de residuos sólidos ordinarios y residuos de construcción y demolición (rcd), aprovechados en la vertiente cauca</t>
  </si>
  <si>
    <t>040571 porcentaje de residuos sólidos ordinarios y residuos de construcción y demolición (rcd), aprovechados en la vertiente pacífico</t>
  </si>
  <si>
    <t>041117 porcentaje de planes de gestión integral de residuos sólidos (pgirs) con seguimiento a metas de aprovechamiento</t>
  </si>
  <si>
    <t>041126 porcentaje de actualización y reporte de la información en el siac</t>
  </si>
  <si>
    <t>041370 empresas con permisos de emisiones con seguimiento con respecto a las empresas con permisos</t>
  </si>
  <si>
    <t>041580 municipios con acceso a sitios de disposicion final de residuos solidos tecnicamente adecuados y autorizados por la corporacion (rellenos sanitarios, celdas transitorias) con respecto al total de municipios de la jurisdiccion</t>
  </si>
  <si>
    <t>041583 empresas generadoras de residuos peligrosos con seguimiento</t>
  </si>
  <si>
    <t>041584 empresas receptoras de residuos peligrosos con seguimiento</t>
  </si>
  <si>
    <t>041585 residuos peligrosos (respel) aprovechados con relación a los generados .</t>
  </si>
  <si>
    <t>041587 empresas con emisiones atmosfericas con seguimiento con respecto al total de empresas emisoras reportadas</t>
  </si>
  <si>
    <t>081122 porcentaje de autorizaciones ambientales con seguimiento</t>
  </si>
  <si>
    <t>4001 - estrategias para el mejoramiento ambiental: calidad de aire y gestión de residuos sólidos y peligrosos</t>
  </si>
  <si>
    <t>040573 municipios con mapas de ruido ambiental elaborados</t>
  </si>
  <si>
    <t>Municipios</t>
  </si>
  <si>
    <t>040574 porcentaje de implementación del plan de gestión integral  de residuos peligrosos para el valle del cauca</t>
  </si>
  <si>
    <t>043501 linea base de generadores de respel actualizada</t>
  </si>
  <si>
    <t>Registros</t>
  </si>
  <si>
    <t>043502 linea base de  gestores de respel actualizada</t>
  </si>
  <si>
    <t>043503 linea base de  poseedores de equipos con pcb´s actualizada</t>
  </si>
  <si>
    <t>043504 acciones implementadas de promocion y  transferencia de tecnologias</t>
  </si>
  <si>
    <t>Acciones</t>
  </si>
  <si>
    <t>044501 porcentaje de línea base de calidad de aire y ruido actualizada</t>
  </si>
  <si>
    <t>044504 empresas vinculadas al programa valle carbono neutro</t>
  </si>
  <si>
    <t>045501 estudio de alternativas para gestion integral de residuos solidos elaborado</t>
  </si>
  <si>
    <t>No se adelantó (2017) la elaboración del estudio socioeconómico para evaluar la pertinencia de la construcción de la PMIR, al considerarse por parte de la Dirección de Gestión, que había suficiente información disponible para atender este requerimiento.</t>
  </si>
  <si>
    <t>045502 toneladas de residuos sólidos aprovechados</t>
  </si>
  <si>
    <t>Tonelada</t>
  </si>
  <si>
    <t>045503 estaciones de clasificación y/o aprovechamiento de residuos sólidos construidos y en operación</t>
  </si>
  <si>
    <t>046503 estrategias de gestión ambiental empresarial implementadas</t>
  </si>
  <si>
    <t>5 - Desarrollo Territorial acorde con sus potencialidades y limitaciones</t>
  </si>
  <si>
    <t>051591 cuencas con acciones de identificación, descripción y monitoreo en escenarios de riesgo</t>
  </si>
  <si>
    <t>050119 porcentaje de ejecución de acciones en gestión ambiental urbana</t>
  </si>
  <si>
    <t>050107 porcentaje de entes territoriales asesorados en la incorporación, planificación y ejecución de acciones relacionadas con cambio climático en el marco de los instrumentos de planificación territorial.</t>
  </si>
  <si>
    <t>051124 porcentaje de municipios asesorados o asistidos en la inclusión del componente ambiental en los procesos de planificación y ordenamiento territorial, con énfasis en la incorporación de las determinantes ambientales para la revisión y ajuste de los pot</t>
  </si>
  <si>
    <t>051312 asesoría a instrumentos de planificación</t>
  </si>
  <si>
    <t>051389 resoluciones de concertacion de ajustes a pot o instrumentos complementarios</t>
  </si>
  <si>
    <t>051589 municipios asesorados o asistidos en la inclusión del componente ambiental en los procesos de planificación y ordenamiento territorial, con énfasis en la incorporación de las determinantes ambientales para la revisión y ajuste de los pot (mapot)</t>
  </si>
  <si>
    <t>J</t>
  </si>
  <si>
    <t>O</t>
  </si>
  <si>
    <t>051593 procesos de desarrollo de capacidades de adaptación al cambio climático y gestión del riesgo según escenario identificado</t>
  </si>
  <si>
    <t>5001 - apoyo a la gestión del riesgo en el territorio</t>
  </si>
  <si>
    <t>050395 áreas de ecosistemas en restauración, rehabilitación y reforestación</t>
  </si>
  <si>
    <t>054501 subzonas hidrográficas con estudios de zonificación de amenazas e identificación de áreas en condición de riesgo</t>
  </si>
  <si>
    <t>054502 evaluación de los ecosistemas impactados por incendios forestales</t>
  </si>
  <si>
    <t>054503 obras para la mitigación de riesgos cofinanciadas</t>
  </si>
  <si>
    <t>Obras</t>
  </si>
  <si>
    <t>054504 porcentaje en la implementación de acciones de la licencia ambiental del embalse sara brut</t>
  </si>
  <si>
    <t>054505 porcentaje de elaboración de estudios de medidas de mitigación por riesgo de desabastecimiento de agua</t>
  </si>
  <si>
    <t>054506 porcentaje de elaboración de estudios para la financiación de las medidas  para la mitigación del riesgo de variabilidad climática</t>
  </si>
  <si>
    <t>054507 municipios fortalecidos en la capacidad operativa para la gestión del riesgo por incendios forestales</t>
  </si>
  <si>
    <t>054516 regla de operación del embalse actualizada</t>
  </si>
  <si>
    <t>Estudio</t>
  </si>
  <si>
    <t>054519 municipios apoyados para la elaboración de estudios de zonificación</t>
  </si>
  <si>
    <t>054520 municipios apoyados para diseño de obras para la mitigación de riesgos</t>
  </si>
  <si>
    <t>054521 estudios de zonificación de amenazas y riesgos en zona urbana elaborados</t>
  </si>
  <si>
    <t>054522 volumen de material para protección de orilla</t>
  </si>
  <si>
    <t>Metro cubico</t>
  </si>
  <si>
    <t>123501 porcentaje de recursos para financiación de estudios</t>
  </si>
  <si>
    <t>123503 porcentaje de recursos para financiación de obras</t>
  </si>
  <si>
    <t>123505 diseños elaborados para intervenciones ambientales</t>
  </si>
  <si>
    <t>Diseños</t>
  </si>
  <si>
    <t>5002 - gestión para la ocupación sostenible del territorio</t>
  </si>
  <si>
    <t>050590 cuencas con acciones de gestión ambiental para la ocupación sostenible del territorio</t>
  </si>
  <si>
    <t>053501 cabeceras municipales con linea base de elementos naturales de espacio público establecida.</t>
  </si>
  <si>
    <t>053502 porcentaje de avance en la formulación del plan de gestion para mejorar la calidad ambiental urbana.</t>
  </si>
  <si>
    <t>053503 instrumentos para la planificación ambiental del territorio elaborados.</t>
  </si>
  <si>
    <t>054508 acciones para fortalecimiento de los nodos regionales eje cafetero y pacífico sur.</t>
  </si>
  <si>
    <t>054509 porcentaje de avance en la formulación del plan integral de cambio climático a nivel departamental.</t>
  </si>
  <si>
    <t>054513 municipios fortalecidos en capacidades de implementación de acciones de adaptación y mitigación a la variabilidad y cambio climático</t>
  </si>
  <si>
    <t>055501 municipios con unidades de producción minera caracterizadas y en proceso de formalización.</t>
  </si>
  <si>
    <t>056503 áreas afectadas priorizadas en proceso de restauración</t>
  </si>
  <si>
    <t>073505 porcentaje de áreas afectadas priorizadas en proceso de restauración.</t>
  </si>
  <si>
    <t>6 - Fortalecimiento y desarrollo Institucional</t>
  </si>
  <si>
    <t>0350 - Atención al ciudadano</t>
  </si>
  <si>
    <t>081121 tiempo promedio de trámite para la resolución de autorizaciones ambientales otorgadas por la corporación</t>
  </si>
  <si>
    <t>Dias</t>
  </si>
  <si>
    <t>6001 - Fortalecimiento de las capacidades organizacionales para apoyar la gestión misional</t>
  </si>
  <si>
    <t>060543 porcentaje de satisfacción respecto a la oportunidad, confiabilidad y seguridad de la información.</t>
  </si>
  <si>
    <t>060544 porcentaje de ejecución de acciones de fortalecimiento institucional</t>
  </si>
  <si>
    <t>063501 componente del lenguaje de datos establecido en la estrategia de gobierno en línea implementada</t>
  </si>
  <si>
    <t>063503 porcentaje de implementación de solución tecnológica de ti para la integración con el siac</t>
  </si>
  <si>
    <t>063504 porcentaje de implementación de soluciones soporte a la arquitectura empresarial de ti definidas e implementadas</t>
  </si>
  <si>
    <t>063505 sistema de gestión de seguridad de la información (sgsi) implementado</t>
  </si>
  <si>
    <t>063506 solución tecnológica de ti implementada para la gestión de contenidos</t>
  </si>
  <si>
    <t>064501 acciones de fortalecimiento institucional implementadas</t>
  </si>
  <si>
    <t>064502 predios para la construcción o adecuación de sedes adquiridos</t>
  </si>
  <si>
    <t>064503 sedes construidas y adecuadas</t>
  </si>
  <si>
    <t>064504 fases de adecuación de sedes corporativas adelantadas</t>
  </si>
  <si>
    <t>Fases</t>
  </si>
  <si>
    <t>065501 personas impactadas con estrategias de información y comunicación para la formación ambiental</t>
  </si>
  <si>
    <t>066501 municipios apoyados por la corporación para actualizar la formación catastral</t>
  </si>
  <si>
    <t>066502 municipios apoyados en el proceso de recuperación de cartera morosa por concepto de sobretasa ambiental</t>
  </si>
  <si>
    <t>066503 municipios apoyados por la corporación en la facturación y recaudo de la sobretasa ambiental</t>
  </si>
  <si>
    <t>7 - Intervenciones ambientales zona urbana de Cali</t>
  </si>
  <si>
    <t>7001 - Conservación de la biodiversidad y sus servicios ecosistemicos en la zona urbana de Santiago de Cali mediante el conocimiento, la preservación, la restauración y el uso sostenible</t>
  </si>
  <si>
    <t>023534 estudios para el acotamiento de rondas hídricas realizados</t>
  </si>
  <si>
    <t>033518 estudio de caracterización de humedales</t>
  </si>
  <si>
    <t>033519 áreas de humedales restauradas</t>
  </si>
  <si>
    <t>033520 porcentaje de instrumentos para la planificación ambiental del territorio elaborados</t>
  </si>
  <si>
    <t>033521 estrategias de conservación formuladas</t>
  </si>
  <si>
    <t>033522 porcentaje en la formulación de estrategias de conservación</t>
  </si>
  <si>
    <t>053504 comunas con caracterización y diagnóstico de zonas verdes públicas</t>
  </si>
  <si>
    <t>053505 comunas intervenidas mediante la adecuación de sitios para el establecimiento de árboles y arbustos</t>
  </si>
  <si>
    <t>053506 arboles sembrados en zonas verdes públicas aptas para dicha actividad</t>
  </si>
  <si>
    <t>053507 árboles con mantenimiento</t>
  </si>
  <si>
    <t>053508 área de elementos naturales de espacio público intervenidas</t>
  </si>
  <si>
    <t>Metro cuadrado</t>
  </si>
  <si>
    <t>073506 sitios adecuados para el establecimiento de arboles o arbustos</t>
  </si>
  <si>
    <t>074504 árboles en condición de riesgo erradicados</t>
  </si>
  <si>
    <t>093503 porcentaje de comités ambientales comunitarios de la zona urbana y suburbana fortalecidos</t>
  </si>
  <si>
    <t>093504 programas de capacitación implementados</t>
  </si>
  <si>
    <t>123506 porcentaje en la elaboración de diseños</t>
  </si>
  <si>
    <t>123507 estrategias de conservación realizadas</t>
  </si>
  <si>
    <t>124502 campañas de divulgación y sensibilización</t>
  </si>
  <si>
    <t>Campaña</t>
  </si>
  <si>
    <t>7002 - calidad ambiental  en la zona urbana de santiago de cali</t>
  </si>
  <si>
    <t>040591 porcentaje de implementación de programas para el mejoramiento de la calidad ambiental en la zona urbana de cali.</t>
  </si>
  <si>
    <t>044502 porcentaje de implementación del programa de aire limpio</t>
  </si>
  <si>
    <t>044503 porcentaje de implementación de estrategias de control de ruido</t>
  </si>
  <si>
    <t>046501 estrategias de gestión ambiental empresarial formuladas</t>
  </si>
  <si>
    <t>054510 porcentaje de implementación del plan de adaptación y mitigación al cambio climático</t>
  </si>
  <si>
    <t>056501 estudios para la gestión de pasivos ambientales elaborados</t>
  </si>
  <si>
    <t>056502 porcentaje en la elaboración de estudios para la gestión de pasivos ambientales</t>
  </si>
  <si>
    <t>7003 - apoyo a la gestión del riesgo en la zona urbana de santiago de cali</t>
  </si>
  <si>
    <t>054514 porcentaje de elaboración de estudios de zonificación de amenazas, vulnerabilidad y riesgo.</t>
  </si>
  <si>
    <t>054515 obras para la mitigacion de riesgos construidas</t>
  </si>
  <si>
    <t>054517 porcentaje en la definición del modelo digital del terreno</t>
  </si>
  <si>
    <t>054518 corrientes hídricas con modelo digital del terreno definido</t>
  </si>
  <si>
    <t>7004 - mejoramiento de la calidad y disponibilidad del recurso hídrico en la zona urbana de santiago de cali</t>
  </si>
  <si>
    <t>023510 consulta previa realizada</t>
  </si>
  <si>
    <t>023521 porcentaje en la formulacion de planes de ordenamiento del recurso hídrico - porh</t>
  </si>
  <si>
    <t>023522 planes de ordenamiento del recurso hídrico - porh elaborados</t>
  </si>
  <si>
    <t>023527 porcentaje de elaboración del plan de manejo ambiental del  sistema valle del cauca para la zona urbana de santiago de cali</t>
  </si>
  <si>
    <t>023528 plan de manejo ambiental del sistema acuífero valle del cauca para la zona urbana de santiago de cali elaborado</t>
  </si>
  <si>
    <t>024504 estaciones de la red automática de monitoreo de la calidad de agua operando</t>
  </si>
  <si>
    <t>7005 - gestión para la ocupación sostenible del territorio en la zona urbana de santiago de cali</t>
  </si>
  <si>
    <t>053511 acciones para fomentar la ocupación sostenible del territorio</t>
  </si>
  <si>
    <t>(18) TOTAL METAS FISICAS Y FINANCIERAS*</t>
  </si>
  <si>
    <t>*El total de las metas fisicas y financieras sera el resultado de una sumatoria, promedios aritmetico o ponderados segun el caso y solo se aplica para las columnas relacionadas con porcentajes de avance y metas financieras.</t>
  </si>
  <si>
    <t>** Para el calculo del promedio de indicadores no se incluyen los indicadores que no tienen meta programada para la vigencia.</t>
  </si>
  <si>
    <t/>
  </si>
  <si>
    <t>*** El avance de la gestión en cuanto al valor ponderado se está reportando en la columna ( 6) PORCENTAJE DE AVANCE PROCESO DE GESTION DE LA META
FISICA</t>
  </si>
  <si>
    <t>PERIODO REPORTADO: 2019-II</t>
  </si>
  <si>
    <t xml:space="preserve"> (2)
Unidad de Medida</t>
  </si>
  <si>
    <t xml:space="preserve">(3)
Meta Fisica Anual
</t>
  </si>
  <si>
    <t xml:space="preserve">(4)
Avance de la meta Fisica
</t>
  </si>
  <si>
    <r>
      <t xml:space="preserve">(1)
PROGRAMAS - PROYECTOS  DEL PLAN DE ACCIÓN 2016-2019 
</t>
    </r>
    <r>
      <rPr>
        <b/>
        <sz val="10"/>
        <color indexed="10"/>
        <rFont val="Arial Narrow"/>
        <family val="2"/>
      </rPr>
      <t/>
    </r>
  </si>
  <si>
    <t xml:space="preserve">(5-A)
Desc Del Avance 
</t>
  </si>
  <si>
    <t xml:space="preserve"> (7)
Meta Fisica Del Plan
</t>
  </si>
  <si>
    <t>(11)
Meta Financiera Anual
($)</t>
  </si>
  <si>
    <t xml:space="preserve">(12)
Avance De La Meta Financiera
($)
</t>
  </si>
  <si>
    <t>(14)
 Meta  Financiera  Del Plan
 ($)</t>
  </si>
  <si>
    <t>(15)
Acumulado De La Meta
Financiera
($)</t>
  </si>
  <si>
    <t xml:space="preserve">(8)
Acum De La Meta Fisica
</t>
  </si>
  <si>
    <t xml:space="preserve">(6)
Porc De Avance Proc Gestion Meta
</t>
  </si>
  <si>
    <t xml:space="preserve">Se suscribió Convenio de Asociación  entre la CVC y Asociación Colombiana de Porcicultores  PORKCOLOMBIA para dar cumplimiento a este indicador
PORKCOLOMBIA presentó prórroga del convenio hasta el 30 de diciembre pero el 26 de diciembre se solicita suspensión hasta el 30 de enero, argumentando problemas con la selección de los predios y problemas con el retiro a última hora del contratista por ellos seleccionado.
A través de este convenio se busca cumplir con la meta propuesta de siete (7) predios a intervenir en la Cuenca San Pedro, municipio de San Pedro, donde se realizará la implementación de tecnologías limpias que reduzcan la contaminación de las aguas residuales provenientes de la actividad porcícola que causan deterioro ambiental en este territorio.
</t>
  </si>
  <si>
    <t>Se culminó satisfactoriamente con la implementacion de los convenios FPAA en el marco de la IX convocatoria. Las metas que no se registraron como cumplidas, corresponden a actividades que no fueron autorizadas para adelantar su proceso contractual. .</t>
  </si>
  <si>
    <t>Se finalizó el proceso de la Consulta previa para la formulación de los Planes Generales de Ordenación Forestal – PGOF de las cuencas hidrográficas de Dagua y Calima, se desarrolló el análisis e identificación de impactos y formulación de medidas de manejo, y la formulación de acuerdos asociados a la ejecución de los PGOF formulados, los cuales fueron suscritos con las comunidades étnicas, y protocolizados por la Dirección de Consulta Previa del Ministerio del Interior.
Según la hoja metodológica de este indicador Mínimo de Gestión (IMG), se asigna un peso porcentual del 25% a la etapa de aprobación (adopción) del plan, lo cual no se logró, dado que tan solo se pudo terminar el proceso de consulta previa en el mes de octubre de 2019, luego de lo cual se requirió tiempo adicional para la revisión final del documento técnico, por lo que no fue posible llevar al Consejo Directivo de las CVC los planes para su adopción en el 2019.</t>
  </si>
  <si>
    <t xml:space="preserve">Se completó la fase de formulación de los  dos planes programados (Cuencas Dagua y Calima), quedando pendiente la adopción por parte del Consejo Directivo.
Las reuniones de protocolización de acuerdos en el marco de la consulta previa con comunidades étnicas, se realizó en forma satisfactoria el 21 de octubre de 2019 con los Consejos comunitarios de comunidades negras y al día siguiente con autoridades de resguardos y parcialidades indígenas sentadas en las cuencas de los ríos Calima y Dagua. </t>
  </si>
  <si>
    <t>En 2018, la actividad de "Promoción de sistemas de producción sostenible en el sector agropecuario"  (programación 90 personas), se tenía prevista dentro de la contratación de actividades mediante la modalidad de Licitación Pública; sin embargo, el proceso precontractual se dificultó en la identificación de acciones a implementar en los predios de las diferentes cuencas. Por lo anterior, se retrasó los tiempos establecidos para dicho trámite. Posteriormente, se realizaron gestiones ante la Secretaría de Ambiente, Agricultura y Pesca de la Gobernación del Valle del Cauca y la Sociedad de Agricultores y Ganaderos del Valle del Cauca (SAG), para lograr la ejecución de las metas programadas mediante la figura de Convenio Interadministrativo o de Asociación, una vez fueran ajustados los recursos para la vigencia 2018, opción que no fue posible concretar con ninguna de las dos entidades. Por parte de la Secretaría, no se contaba con la capacidad para ejecutar directamente el componente de implementación, aunado a la no compatibilidad de los objetos de contratación desarrollados por esta entidad y el objeto del proyecto de la CVC; y por parte de la SAG, no se pudo disponer de la totalidad de los recursos de contrapartida que esta entidad debía aportar, para el cumplimiento de las condiciones contractuales requeridas para su celebración.</t>
  </si>
  <si>
    <t xml:space="preserve">Programado 2017: 3
Ejecutado 2017 en 2018: 1
Comentario: El ajuste al Plan de Ordenación y Manejo de la Cuenca del río La Vieja fue aprobado a través de Resolución 0100 No. 0500 – 0274 de abril 20 de 2018, entrando en vigencia a partir del 31 de mayo de 2018.
Ejecutado 2017 en 2019: 1
Comentario: El Plan de Ordenación y Manejo de la Cuenca Hidrográfica de los ríos Lili-Meléndez-Cañaveralejo, fue adoptado mediante Resolución 0100 No. 0520-1215 del 30 de diciembre de 2019. </t>
  </si>
  <si>
    <t xml:space="preserve">Vigencia Actual: 
Meta 908 STARI: se han construido 339 sistemas individuales de tratamiento de aguas residuales construidos para comunidades rurales ubicadas en los municipios de: Versalles, La Cumbre, La Unión, La Victoria, Roldanillo, Bugalagrande, Toro, Sevilla, Palmira, Pradera, Cartago, Bolívar, Buga, Jamundí, Zarzal, San Pedro, Florida y Alcalá, atendiendo aproximadamente a 1356 habitantes. Los 569 STARI pendientes se realizan por medio del contrato 501 de 2019 suscrito con el Consorcio SF SITARES Valle 2019 el cual se suspendió por un mes desde el 21 de noviembre hasta el 20 de diciembre de 2019, en estos momentos está en ejecución.
Vigencias Anteriores: 
2016 Meta 36 STARI: se cumplió la meta.
2017 Meta 280 STARI: se cumplió la meta.
2018 Meta 408 STARI: se construyeron 67 sistemas individuales de tipo en plástico prefabricado, 44 en la cuenca Dagua municipio de La Cumbre a comunidades rurales en la DAR Pacífico Este y 23 en la cuenca Garrapatas municipio El Dovio en el resguardo indígena Batatalito en la DAR BRUT. Los 341 STARI que no se construyeron corresponden a las programadas para comunidades negras, que después de realizar visita técnica entre los meses de mayo a julio de 2018 en los sitios priorizados se encontró que no cumplieron los criterios técnicos de área disponible, capacidad de infiltración, niveles freáticos y pendientes, para los cuales se requería otro tipo de opción de tratamiento diferente a la propuesta en el resultado. Además los STARI programado para comunidades rurales se adelantó el proceso contractual el cual fue revocado, según la resolución 0100-0110 No. 1353 de 2018 del 11/12/2018, debido a que no se tuvo en cuenta los requisitos establecidos en el art. 20 de la ley 842 de 2003 ordenando que se efectúen las correcciones a que haya lugar en los pliegos de condiciones.
</t>
  </si>
  <si>
    <t xml:space="preserve">Meta programada: 11199.87 metros lineales, de los cuales se han construido 3274. 9571.  Para la PTAR de Palmira se estimaron 8758 m , es decir un 78% apróximadamente del total a construir. Las obras civiles correspondientes a la instalación de colectores y emisario final en Palmira sufrieron retrasos considerables por la espera de la autorización del ICANH para intervenir los corredores por donde están trazados. En los corredores con intervención antrópica, que no requerían autorización, se instalaron 1041 metros entre colectores y emisario final. 
</t>
  </si>
  <si>
    <t>El resultado bajo de los inidcadores se corresponde con actividades que no fueron autorizadas para adelantar el proceso contractual.</t>
  </si>
  <si>
    <t>Las actividades  no se pudieron ejecutar totalmente por inconvenientes con el contratista que dieron como resultado la Resolución 0600-0630-0177 de febrero 28 de 2019  mediante la cual se declaró el incumplimiento del Contrato CVC No 0532 de 2018, se hizo efectiva la garantía de cumplimiento y se ordeno su liquidación, por tal motivo el indicador 023514 no alcanzo el cumplimiento de la meta establecida para el año 2018.</t>
  </si>
  <si>
    <t xml:space="preserve">La licitación Publica CVC No. 22 por medio de la cual se daria cumplimiento a la ejecución de las 33 Ha pendientes de este indicador fue declarada desierta, pues los proponentes presentados no cumplieron con los requisitos definidos en el Pliego de Condiciones,  </t>
  </si>
  <si>
    <t>Teniendo en cuenta que este indicador se calcula en terminos presupuestales, de los 588 millones de pesos que se tenian para educación ambiental hasta el 31 de Dic se han ejecutado  388 millones por lo cual se avanza en una ejecución del 66%.</t>
  </si>
  <si>
    <t xml:space="preserve">La meta programada para la vigencia 2017 fue del 75% y en el año 2018, se avanzó en el cumplimiento de un 25% de dicha meta, quedando pendiente un 50% de la misma para la citada vigencia y para la ejecución reportada en el Plan de Acción 2016 - 2019 lo anterior, debido a que en la vigencia 2017 no fue posible avanzar en la actividad 178. Realizar la zonificación y el régimen de usos en el complejo de humedales del alto río Cauca asociado a la Laguna de Sonso (Humedales de Importancia Internacional Ramsar), pues no se logró adelantar un convenio interadministrativo con una Universidad Pública como se tenía proyectado, ya que la Universidad del Valle y la Universidad Nacional de Colombia, sede Palmira, estuvieron cobijadas por la Ley de Garantías desde finales de 2017 y no alcanzaron a enviar la propuesta.
Cabe mencionar que en el año 2018 la Ley de Garantías cobijó a la CVC, lo cual afectó nuevamente los avances en esta actividad, por lo cual se conformó un equipo interno interdisciplinario y así se logró formular el Plan de manejo ambiental del sitio RAMSAR en este mismo año.
</t>
  </si>
  <si>
    <t>Se avanzó en la recopilación y análisis de información secundaria y cartográfica como parte de las actividades del Convenio Interadministrativo No. 133-2019 suscrito con el INVENMAR cuyo objeto era Aunar esfuerzos y recursos humanos, técnicos, económicos y administrativos para realizar la caracterización, diagnóstico y propuesta de zonificación preliminar de los manglares de la cuenca del río Dagua, en el marco de la resolución 1263 de 2018 e insumos para la caracterización de los manglares de las cuencas San Juan, Málaga, Buenaventura y Anchicayá. Sin embargo, después de la socialización de actividades con los Consejos Comunitarios de las cuencas que hacen parte del área de estudio, no fue posible ingresar a los territorios y se decidió finalizar y liquidar el convenio por mutuo acuerdo.</t>
  </si>
  <si>
    <t>Durante la vigencia 2017 no se pudo adelantar el procesos de construcción del Centro de atención y valoración de Flora Silvestre de Dagua, debido a la tardanza en la aprobación de los diseños finales del mismo, por ende no fue posible cumplir con el indicador.</t>
  </si>
  <si>
    <t>El reporte de la meta ejecutada se realizó luego de la revisión de los datos de la implementación del Plan de Gestión Integral de Residuos Peligrosos - PGIRS, del municipio de Dagua.  De  acuerdo al seguimiento realizado por la Corporación se encontró que el incumplimiento de la meta se debe principalmente a que los porcentajes de aprovechamiento de Residuos Sólidos en el PGIRS no se ajustaron al contexto de la prestación del servicio de aseo en el municipio, en cuanto a infraestructura, administración y operación de los medios necesarios para su aprovechamiento, sumado a las debilidades en la ejecución e  implementación del respectivo PGIRS por parte de la administración municipal encargada.</t>
  </si>
  <si>
    <t>Los trabajos de los cuatro sub-tramos se adelantan mediante el Contrato CVC No. 663 de 2017. En el sub-tramo correspondiente a Brisas del Cauca ya finalizaron las actividades de obra.  Subtramo guaduales se avanzó en relleno de dique pendiente extender la última capa del dique y construcción reforzamiento estático. Subtramo Navarro se ejecutó el refuerzo estático y dinámico. Subtramo Samanes se construyó el refuerzo estático y se retiró parte de los escombros que era posible retirar, igualmente se construyó parte del refuerzo dinámico, está pendiente el permiso de aprovechamiento forestal para continuar con estas actividades. El contrato se prorrogó hasta el 10 de febrero.  Correspondiente al Tramo III. Las obras se adelantan mediante el contrato CVC No. 0589 de 2017, suscrito con la Unión Temporal Protección Río Cauca.  Los trabajos han seguido su ejecución con el compromiso del contratista. Por inconvenientes varios, el día 26 de diciembre se efectúa suspensión del contrato por 18 días.
Correspondiente al llamado Tramo IV, (Puerto Nuevo, Brisas del Cauca y Samanes) mediante el contrato CVC No. 572 de 2018 suscrito con el Consorcio ECOING: En Samanes, no se adelantan trabajos por ocupación y presencia de techos. En Puerto Nuevo se continuó con excavación. En Brisas del Cauca, se continúa con excavaciones, retiro de material común y escombros, conformación de rellenos por capas, suministro y nivelación con material importado. Adicionalmente se realizó construcción del refuerzo estático para un acumulado de 688 elementos (3642 m2).</t>
  </si>
  <si>
    <t>La meta programada para las vigencias 2017 (10 municipios) y 2018 (8 municipios) no pudo ser cumplida, por cuanto no se suscribió convenio con el Ministerio de Minas y Energía, entidad que lidera estos proyectos de formalización a nivel nacional.</t>
  </si>
  <si>
    <t>El indicador estaba presupuestado para ser cumplido en el 2017. Por cuestiones contractuales en su momento, durante esa vigenia no se pudo cumplir la meta y el indicador se vovió a plantear para la vigencia 2019 donde si se cumpló la meta porpuesta, pero no se realizaron los ajustes pertinentes en el sistema para el ajsute de meta, ya que el indicador sumo 4 sedes (las de la vigenia 2017 y las de la vigencia 2019) cuando eran realidad son solo 2, las mismas que se habían planteado en 2017.</t>
  </si>
  <si>
    <t>Levantamiento de información para el acotamiento de las Rondas de Protección de las quebradas priorizadas en las comunas 1 y 2 de Santiago de Cali: Se adelanta por medio del Contrato CVC No. 549 de 2019, para realizar el levantamiento de información para el acotamiento de las franjas de protección de las quebradas priorizadas en las comunas 1 y 2 de Santiago de Cali. Se avanzó en las actividades de recopilación y análisis de la información existente, levantamiento topográfico, la planeación del vuelo con aeronave no tripulada y permisos necesarios y en la delimitación de la zona asociada a la vegetación riparia y las funciones ecosistémicas del sistema fluvial de las quebradas priorizadas.</t>
  </si>
  <si>
    <t>Este indicador se adelanta con la adecuación del Ecoparque las Garzas en el cual se avanzó en la estructura cubierta de la zona administrativa, la culminación de adecuación oficina, baños y bodegas, adecuación de exteriores estructura metálica cubierta principal en un 90%, estructura metálica cubierta secundaria en un 80%. El contrato está suspendido desde el 11 de diciembre de 2019, por el terminó de 35 días calendario, con fecha de inicio el 14 de enero de 2020.</t>
  </si>
  <si>
    <t>Correspondió a la Formulación de los Planes de Manejo de los humedales El Pondaje, Isaías Duarte Cancinoy Cerro La Bandera.
No se registró el cumplimieto de 2,75 pendientes de la DGA (Vigencia 2016).</t>
  </si>
  <si>
    <t>Con el Contrato CVC No. 616 de 2018, se construyeron las obras para mitigar el riesgo en 14 sitios críticos ubicados en zonas de ladera y para protección de orilla en ríos, con lo que se cumplió la meta de la vigencia anterior. En cuanto a la vigencia actual se adelanta la construcción de obras de estabilización en zonas de ladera y obras de control de erosión en 17 sitios críticos por medio de los Contratos CVC No. 519, 520 y 521 de 2019, a los cuales se les adicionaron tres (3) meses quedando como nueva fecha de terminación el 28 de febrero de 2019.</t>
  </si>
  <si>
    <t>La universidad del Valle, en cumplimiento del convenio entregó lo siguiente: 1) Levantamiento geomorfológico para la determinación de volúmenes rocosos aportantes al flujo de la cuenta Isabel Pérez; 2) Análisis de la zonificación de amenaza de la Quebrada Isabel Pérez. (Incluye cartografía). Se firmó adición del convenio hasta el 30 de enero de 2020.</t>
  </si>
  <si>
    <t>046502 Porcentaje en la Implementación Del Observatorio Ambiental</t>
  </si>
  <si>
    <t xml:space="preserve">Conforme a los contratos actuales se pudieron intervenir los corredores ambientales urbanos del municipio de Cali especialmente Aguas del Sur y Cañaveralejo mejorando ambientalmente y paisajisticamente el espacio público.
Situaciones de orden público ocasionaron  la prorroga y suspensión de los contratod 503, 510, 511, 527 y 541 de 2019, y el contrato 702 de 2018; los cuales quedaron con fecha de finalización el segundo trimestre de 2020.
</t>
  </si>
  <si>
    <t>RECURSOS DE INVERSIÓN PARA EL FORTALECIMIENTO DE INTERVENCIONES AMBIENTALES</t>
  </si>
  <si>
    <r>
      <t xml:space="preserve">En Arroyohondo, Yumbo, Mulaló, Vijes, Yotoco, Mediacanoa y Piedras (2631), Se formuló entre diciembre del 2017 y diciembre del 2019. Las fases que se elaboraron  fueron aprestamiento, Diagnóstico, prospectiva y Zonificación, y formulación. </t>
    </r>
    <r>
      <rPr>
        <sz val="6"/>
        <color rgb="FF000000"/>
        <rFont val="Arial Narrow"/>
        <family val="2"/>
      </rPr>
      <t>Las fases que se terminaron  fueron aprestamiento, Diagnóstico, prospectiva y Zonificación, y se elaboró el documento técnico de la fase de formulación, n</t>
    </r>
    <r>
      <rPr>
        <sz val="6"/>
        <color theme="1"/>
        <rFont val="Arial Narrow"/>
        <family val="2"/>
      </rPr>
      <t>o obstante, no fue posible la adopción de este instrumento de planificación debido a que hace falta la consulta previa con las comunidades negras. Es decir, que se adelantó la consulta previa con las comunidades indígenas presentes en la subzona hidrográfica, pero no fue posible llegar a acuerdos con los consejos comunitarios de comunidades negras. Es importante señalar que se tenía disponibilidad de recursos para realizar la consulta previa con estas comunidades, los cuales debieron haber sido reservados para el presupuesto de este próximo plan de acción. Es importante resaltar que el Consejo de Cuenca este POMCA, participó activamente en la construcción del mismo, por lo que se recomienda fortalecer los conocimientos y habilidades de sus integrantes. No hay productos pendientes por entregar ni pagos pendientes por realizar en el marco de este contrato 650/2017. Las pólizas pues contractuales se encuentran vigentes hasta diciembre del 2020 la correspondiente la calidad del servicio y hasta el 2022 la correspondiente a prestaciones sociales.</t>
    </r>
  </si>
  <si>
    <t>091537 Porcentaje de comunidades étnicas que participan en procesos de gestión ambiental desarrollados por la CVC</t>
  </si>
  <si>
    <t xml:space="preserve">(16)
% De  Avance Financ Acum
</t>
  </si>
  <si>
    <t xml:space="preserve">(13)
%  Avance Financ 
</t>
  </si>
  <si>
    <t xml:space="preserve">(9)
% Avance Fisico Acum </t>
  </si>
  <si>
    <t xml:space="preserve">(5)
% Avance Fisico </t>
  </si>
  <si>
    <t xml:space="preserve">(10)
Ponderac De Prog  Y Proy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</si>
</sst>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0.0###"/>
    <numFmt numFmtId="165" formatCode="###,##0.0#"/>
    <numFmt numFmtId="166" formatCode="###,##0.0"/>
  </numFmts>
  <fonts count="19" x14ac:knownFonts="1">
    <font>
      <sz val="11"/>
      <color theme="1"/>
      <name val="Calibri"/>
      <family val="2"/>
      <scheme val="minor"/>
    </font>
    <font>
      <sz val="11"/>
      <color theme="1"/>
      <name val="Calibri"/>
      <family val="2"/>
      <scheme val="minor"/>
    </font>
    <font>
      <sz val="10"/>
      <name val="Arial"/>
      <family val="2"/>
    </font>
    <font>
      <b/>
      <sz val="10"/>
      <color indexed="10"/>
      <name val="Arial Narrow"/>
      <family val="2"/>
    </font>
    <font>
      <b/>
      <sz val="6"/>
      <name val="Arial Narrow"/>
      <family val="2"/>
    </font>
    <font>
      <sz val="6"/>
      <name val="Arial Narrow"/>
      <family val="2"/>
    </font>
    <font>
      <sz val="6"/>
      <color indexed="8"/>
      <name val="Arial Narrow"/>
      <family val="2"/>
    </font>
    <font>
      <b/>
      <sz val="6"/>
      <color indexed="8"/>
      <name val="Arial Narrow"/>
      <family val="2"/>
    </font>
    <font>
      <b/>
      <sz val="6"/>
      <color rgb="FF0070C0"/>
      <name val="Arial Narrow"/>
      <family val="2"/>
    </font>
    <font>
      <sz val="6"/>
      <color rgb="FF0070C0"/>
      <name val="Arial Narrow"/>
      <family val="2"/>
    </font>
    <font>
      <sz val="6"/>
      <color rgb="FFFF0000"/>
      <name val="Arial Narrow"/>
      <family val="2"/>
    </font>
    <font>
      <sz val="6"/>
      <color theme="0"/>
      <name val="Arial Narrow"/>
      <family val="2"/>
    </font>
    <font>
      <b/>
      <sz val="6"/>
      <color rgb="FFFF0000"/>
      <name val="Arial Narrow"/>
      <family val="2"/>
    </font>
    <font>
      <b/>
      <sz val="6"/>
      <color indexed="10"/>
      <name val="Arial Narrow"/>
      <family val="2"/>
    </font>
    <font>
      <b/>
      <sz val="7"/>
      <name val="Arial Narrow"/>
      <family val="2"/>
    </font>
    <font>
      <sz val="4"/>
      <name val="Arial Narrow"/>
      <family val="2"/>
    </font>
    <font>
      <sz val="6"/>
      <color theme="1"/>
      <name val="Arial Narrow"/>
      <family val="2"/>
    </font>
    <font>
      <sz val="6"/>
      <color rgb="FF000000"/>
      <name val="Arial Narrow"/>
      <family val="2"/>
    </font>
    <font>
      <b/>
      <sz val="6"/>
      <color theme="1"/>
      <name val="Arial"/>
      <family val="2"/>
    </font>
  </fonts>
  <fills count="16">
    <fill>
      <patternFill patternType="none"/>
    </fill>
    <fill>
      <patternFill patternType="gray125"/>
    </fill>
    <fill>
      <patternFill patternType="solid">
        <fgColor indexed="41"/>
        <bgColor indexed="64"/>
      </patternFill>
    </fill>
    <fill>
      <patternFill patternType="solid">
        <fgColor indexed="42"/>
        <bgColor indexed="64"/>
      </patternFill>
    </fill>
    <fill>
      <patternFill patternType="solid">
        <fgColor rgb="FFFFC000"/>
        <bgColor indexed="64"/>
      </patternFill>
    </fill>
    <fill>
      <patternFill patternType="solid">
        <fgColor indexed="43"/>
        <bgColor indexed="64"/>
      </patternFill>
    </fill>
    <fill>
      <patternFill patternType="solid">
        <fgColor indexed="13"/>
        <bgColor indexed="64"/>
      </patternFill>
    </fill>
    <fill>
      <patternFill patternType="solid">
        <fgColor indexed="45"/>
        <bgColor indexed="64"/>
      </patternFill>
    </fill>
    <fill>
      <patternFill patternType="solid">
        <fgColor indexed="14"/>
        <bgColor indexed="64"/>
      </patternFill>
    </fill>
    <fill>
      <patternFill patternType="solid">
        <fgColor rgb="FF00CCFF"/>
        <bgColor indexed="64"/>
      </patternFill>
    </fill>
    <fill>
      <patternFill patternType="solid">
        <fgColor indexed="40"/>
      </patternFill>
    </fill>
    <fill>
      <patternFill patternType="solid">
        <fgColor rgb="FF00B050"/>
        <bgColor indexed="64"/>
      </patternFill>
    </fill>
    <fill>
      <patternFill patternType="solid">
        <fgColor rgb="FF00B0F0"/>
        <bgColor indexed="64"/>
      </patternFill>
    </fill>
    <fill>
      <patternFill patternType="solid">
        <fgColor theme="0"/>
        <bgColor indexed="64"/>
      </patternFill>
    </fill>
    <fill>
      <patternFill patternType="solid">
        <fgColor theme="7" tint="0.79998168889431442"/>
        <bgColor indexed="64"/>
      </patternFill>
    </fill>
    <fill>
      <patternFill patternType="solid">
        <fgColor theme="9" tint="0.59999389629810485"/>
        <bgColor indexed="64"/>
      </patternFill>
    </fill>
  </fills>
  <borders count="1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indexed="64"/>
      </top>
      <bottom style="thin">
        <color indexed="64"/>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rgb="FF70AD47"/>
      </top>
      <bottom style="thin">
        <color rgb="FF70AD47"/>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cellStyleXfs>
  <cellXfs count="314">
    <xf numFmtId="0" fontId="0" fillId="0" borderId="0" xfId="0"/>
    <xf numFmtId="0" fontId="5" fillId="0" borderId="0" xfId="3" applyFont="1" applyBorder="1" applyAlignment="1">
      <alignment vertical="top"/>
    </xf>
    <xf numFmtId="0" fontId="4" fillId="2" borderId="0" xfId="3" applyFont="1" applyFill="1" applyBorder="1" applyAlignment="1">
      <alignment horizontal="left" vertical="top" wrapText="1"/>
    </xf>
    <xf numFmtId="0" fontId="4" fillId="2" borderId="0" xfId="3" applyFont="1" applyFill="1" applyBorder="1" applyAlignment="1">
      <alignment horizontal="center" vertical="top" wrapText="1"/>
    </xf>
    <xf numFmtId="0" fontId="6" fillId="0" borderId="0" xfId="0" applyFont="1" applyBorder="1" applyAlignment="1">
      <alignment vertical="top"/>
    </xf>
    <xf numFmtId="0" fontId="6" fillId="0" borderId="0" xfId="0" applyFont="1" applyAlignment="1">
      <alignment vertical="top"/>
    </xf>
    <xf numFmtId="0" fontId="4" fillId="5" borderId="5" xfId="3" applyFont="1" applyFill="1" applyBorder="1" applyAlignment="1">
      <alignment horizontal="center" vertical="top" wrapText="1"/>
    </xf>
    <xf numFmtId="4" fontId="4" fillId="5" borderId="5" xfId="3" applyNumberFormat="1" applyFont="1" applyFill="1" applyBorder="1" applyAlignment="1">
      <alignment horizontal="center" vertical="top" wrapText="1"/>
    </xf>
    <xf numFmtId="0" fontId="4" fillId="6" borderId="5" xfId="3" applyFont="1" applyFill="1" applyBorder="1" applyAlignment="1">
      <alignment horizontal="center" vertical="top" wrapText="1"/>
    </xf>
    <xf numFmtId="0" fontId="8" fillId="7" borderId="5" xfId="3" applyFont="1" applyFill="1" applyBorder="1" applyAlignment="1">
      <alignment horizontal="center" vertical="top" wrapText="1"/>
    </xf>
    <xf numFmtId="0" fontId="4" fillId="8" borderId="5" xfId="3" applyFont="1" applyFill="1" applyBorder="1" applyAlignment="1">
      <alignment horizontal="center" vertical="top" wrapText="1"/>
    </xf>
    <xf numFmtId="0" fontId="7" fillId="9" borderId="5" xfId="0" applyFont="1" applyFill="1" applyBorder="1" applyAlignment="1">
      <alignment vertical="top" wrapText="1"/>
    </xf>
    <xf numFmtId="0" fontId="4" fillId="10" borderId="7" xfId="0" applyFont="1" applyFill="1" applyBorder="1" applyAlignment="1">
      <alignment horizontal="center" vertical="top"/>
    </xf>
    <xf numFmtId="4" fontId="4" fillId="10" borderId="5" xfId="0" applyNumberFormat="1" applyFont="1" applyFill="1" applyBorder="1" applyAlignment="1">
      <alignment horizontal="right" vertical="top"/>
    </xf>
    <xf numFmtId="4" fontId="5" fillId="10" borderId="5" xfId="0" applyNumberFormat="1" applyFont="1" applyFill="1" applyBorder="1" applyAlignment="1">
      <alignment horizontal="center" vertical="top"/>
    </xf>
    <xf numFmtId="4" fontId="4" fillId="10" borderId="5" xfId="0" applyNumberFormat="1" applyFont="1" applyFill="1" applyBorder="1" applyAlignment="1">
      <alignment horizontal="left" vertical="top"/>
    </xf>
    <xf numFmtId="0" fontId="4" fillId="10" borderId="5" xfId="0" applyFont="1" applyFill="1" applyBorder="1" applyAlignment="1">
      <alignment vertical="top"/>
    </xf>
    <xf numFmtId="0" fontId="5" fillId="10" borderId="5" xfId="0" applyFont="1" applyFill="1" applyBorder="1" applyAlignment="1">
      <alignment horizontal="center" vertical="top"/>
    </xf>
    <xf numFmtId="0" fontId="4" fillId="10" borderId="5" xfId="0" applyFont="1" applyFill="1" applyBorder="1" applyAlignment="1">
      <alignment horizontal="center" vertical="top"/>
    </xf>
    <xf numFmtId="0" fontId="4" fillId="10" borderId="5" xfId="0" applyFont="1" applyFill="1" applyBorder="1" applyAlignment="1">
      <alignment vertical="top" wrapText="1"/>
    </xf>
    <xf numFmtId="0" fontId="6" fillId="0" borderId="8" xfId="0" applyFont="1" applyBorder="1" applyAlignment="1">
      <alignment vertical="top" wrapText="1"/>
    </xf>
    <xf numFmtId="0" fontId="6" fillId="0" borderId="5" xfId="0" applyFont="1" applyBorder="1" applyAlignment="1">
      <alignment horizontal="center" vertical="top"/>
    </xf>
    <xf numFmtId="4" fontId="5" fillId="0" borderId="9" xfId="0" applyNumberFormat="1" applyFont="1" applyFill="1" applyBorder="1" applyAlignment="1">
      <alignment horizontal="right" vertical="top"/>
    </xf>
    <xf numFmtId="4" fontId="5" fillId="0" borderId="5" xfId="0" applyNumberFormat="1" applyFont="1" applyFill="1" applyBorder="1" applyAlignment="1">
      <alignment horizontal="right" vertical="top"/>
    </xf>
    <xf numFmtId="4" fontId="5" fillId="0" borderId="5" xfId="0" applyNumberFormat="1" applyFont="1" applyBorder="1" applyAlignment="1">
      <alignment vertical="top"/>
    </xf>
    <xf numFmtId="164" fontId="5" fillId="0" borderId="5" xfId="0" applyNumberFormat="1" applyFont="1" applyBorder="1" applyAlignment="1">
      <alignment vertical="top"/>
    </xf>
    <xf numFmtId="1" fontId="5" fillId="0" borderId="5" xfId="0" applyNumberFormat="1" applyFont="1" applyBorder="1" applyAlignment="1">
      <alignment horizontal="center" vertical="top"/>
    </xf>
    <xf numFmtId="164" fontId="9" fillId="0" borderId="5" xfId="0" applyNumberFormat="1" applyFont="1" applyBorder="1" applyAlignment="1">
      <alignment horizontal="center" vertical="center"/>
    </xf>
    <xf numFmtId="0" fontId="7" fillId="9" borderId="10" xfId="0" applyFont="1" applyFill="1" applyBorder="1" applyAlignment="1">
      <alignment vertical="top"/>
    </xf>
    <xf numFmtId="0" fontId="7" fillId="9" borderId="4" xfId="0" applyFont="1" applyFill="1" applyBorder="1" applyAlignment="1">
      <alignment horizontal="center" vertical="top"/>
    </xf>
    <xf numFmtId="4" fontId="4" fillId="10" borderId="7" xfId="0" applyNumberFormat="1" applyFont="1" applyFill="1" applyBorder="1" applyAlignment="1">
      <alignment horizontal="right" vertical="top"/>
    </xf>
    <xf numFmtId="4" fontId="4" fillId="10" borderId="4" xfId="0" applyNumberFormat="1" applyFont="1" applyFill="1" applyBorder="1" applyAlignment="1">
      <alignment horizontal="right" vertical="top"/>
    </xf>
    <xf numFmtId="4" fontId="4" fillId="11" borderId="5" xfId="0" applyNumberFormat="1" applyFont="1" applyFill="1" applyBorder="1" applyAlignment="1">
      <alignment horizontal="right" vertical="top"/>
    </xf>
    <xf numFmtId="43" fontId="4" fillId="10" borderId="5" xfId="1" applyFont="1" applyFill="1" applyBorder="1" applyAlignment="1">
      <alignment horizontal="center" vertical="top"/>
    </xf>
    <xf numFmtId="43" fontId="4" fillId="10" borderId="5" xfId="1" applyFont="1" applyFill="1" applyBorder="1" applyAlignment="1">
      <alignment horizontal="right" vertical="top"/>
    </xf>
    <xf numFmtId="2" fontId="4" fillId="11" borderId="5" xfId="0" applyNumberFormat="1" applyFont="1" applyFill="1" applyBorder="1" applyAlignment="1">
      <alignment vertical="top"/>
    </xf>
    <xf numFmtId="0" fontId="4" fillId="10" borderId="5" xfId="0" applyFont="1" applyFill="1" applyBorder="1" applyAlignment="1">
      <alignment horizontal="justify" vertical="top" wrapText="1"/>
    </xf>
    <xf numFmtId="0" fontId="7" fillId="4" borderId="8" xfId="0" applyFont="1" applyFill="1" applyBorder="1" applyAlignment="1">
      <alignment vertical="top"/>
    </xf>
    <xf numFmtId="0" fontId="7" fillId="4" borderId="11" xfId="0" applyFont="1" applyFill="1" applyBorder="1" applyAlignment="1">
      <alignment horizontal="center" vertical="top"/>
    </xf>
    <xf numFmtId="4" fontId="4" fillId="4" borderId="11" xfId="0" applyNumberFormat="1" applyFont="1" applyFill="1" applyBorder="1" applyAlignment="1">
      <alignment horizontal="right" vertical="top"/>
    </xf>
    <xf numFmtId="4" fontId="4" fillId="4" borderId="9" xfId="0" applyNumberFormat="1" applyFont="1" applyFill="1" applyBorder="1" applyAlignment="1">
      <alignment horizontal="right" vertical="top"/>
    </xf>
    <xf numFmtId="4" fontId="4" fillId="11" borderId="9" xfId="0" applyNumberFormat="1" applyFont="1" applyFill="1" applyBorder="1" applyAlignment="1">
      <alignment horizontal="right" vertical="top"/>
    </xf>
    <xf numFmtId="0" fontId="4" fillId="4" borderId="5" xfId="0" applyFont="1" applyFill="1" applyBorder="1" applyAlignment="1">
      <alignment vertical="top"/>
    </xf>
    <xf numFmtId="2" fontId="4" fillId="4" borderId="5" xfId="0" applyNumberFormat="1" applyFont="1" applyFill="1" applyBorder="1" applyAlignment="1">
      <alignment horizontal="right" vertical="top"/>
    </xf>
    <xf numFmtId="4" fontId="4" fillId="11" borderId="5" xfId="0" applyNumberFormat="1" applyFont="1" applyFill="1" applyBorder="1" applyAlignment="1">
      <alignment vertical="top"/>
    </xf>
    <xf numFmtId="0" fontId="4" fillId="4" borderId="5" xfId="0" applyFont="1" applyFill="1" applyBorder="1" applyAlignment="1">
      <alignment horizontal="center" vertical="top"/>
    </xf>
    <xf numFmtId="0" fontId="4" fillId="4" borderId="5" xfId="0" applyFont="1" applyFill="1" applyBorder="1" applyAlignment="1">
      <alignment horizontal="justify" vertical="top" wrapText="1"/>
    </xf>
    <xf numFmtId="0" fontId="6" fillId="0" borderId="12" xfId="0" applyFont="1" applyFill="1" applyBorder="1" applyAlignment="1">
      <alignment vertical="top" wrapText="1"/>
    </xf>
    <xf numFmtId="0" fontId="6" fillId="0" borderId="6" xfId="0" applyFont="1" applyBorder="1" applyAlignment="1">
      <alignment horizontal="center" vertical="top"/>
    </xf>
    <xf numFmtId="4" fontId="5" fillId="0" borderId="13" xfId="0" applyNumberFormat="1" applyFont="1" applyFill="1" applyBorder="1" applyAlignment="1">
      <alignment horizontal="right" vertical="top"/>
    </xf>
    <xf numFmtId="4" fontId="5" fillId="0" borderId="6" xfId="0" applyNumberFormat="1" applyFont="1" applyFill="1" applyBorder="1" applyAlignment="1">
      <alignment horizontal="right" vertical="top"/>
    </xf>
    <xf numFmtId="2" fontId="5" fillId="0" borderId="5" xfId="0" applyNumberFormat="1" applyFont="1" applyBorder="1" applyAlignment="1">
      <alignment horizontal="right" vertical="top"/>
    </xf>
    <xf numFmtId="0" fontId="7" fillId="4" borderId="5" xfId="0" applyFont="1" applyFill="1" applyBorder="1" applyAlignment="1">
      <alignment horizontal="center" vertical="top"/>
    </xf>
    <xf numFmtId="4" fontId="4" fillId="4" borderId="5" xfId="0" applyNumberFormat="1" applyFont="1" applyFill="1" applyBorder="1" applyAlignment="1">
      <alignment horizontal="right" vertical="top"/>
    </xf>
    <xf numFmtId="0" fontId="6" fillId="0" borderId="10" xfId="0" applyFont="1" applyFill="1" applyBorder="1" applyAlignment="1">
      <alignment vertical="top" wrapText="1"/>
    </xf>
    <xf numFmtId="0" fontId="6" fillId="0" borderId="4" xfId="0" applyFont="1" applyBorder="1" applyAlignment="1">
      <alignment horizontal="center" vertical="top"/>
    </xf>
    <xf numFmtId="4" fontId="5" fillId="0" borderId="7" xfId="0" applyNumberFormat="1" applyFont="1" applyFill="1" applyBorder="1" applyAlignment="1">
      <alignment horizontal="right" vertical="top"/>
    </xf>
    <xf numFmtId="4" fontId="5" fillId="0" borderId="4" xfId="0" applyNumberFormat="1" applyFont="1" applyFill="1" applyBorder="1" applyAlignment="1">
      <alignment horizontal="right" vertical="top"/>
    </xf>
    <xf numFmtId="4" fontId="5" fillId="0" borderId="5" xfId="0" applyNumberFormat="1" applyFont="1" applyFill="1" applyBorder="1" applyAlignment="1">
      <alignment vertical="top"/>
    </xf>
    <xf numFmtId="0" fontId="6" fillId="0" borderId="8" xfId="0" applyFont="1" applyFill="1" applyBorder="1" applyAlignment="1">
      <alignment vertical="top" wrapText="1"/>
    </xf>
    <xf numFmtId="0" fontId="6" fillId="0" borderId="5" xfId="0" applyFont="1" applyFill="1" applyBorder="1" applyAlignment="1">
      <alignment horizontal="center" vertical="top"/>
    </xf>
    <xf numFmtId="164" fontId="5" fillId="0" borderId="5" xfId="0" applyNumberFormat="1" applyFont="1" applyFill="1" applyBorder="1" applyAlignment="1">
      <alignment vertical="top"/>
    </xf>
    <xf numFmtId="4" fontId="5" fillId="0" borderId="5" xfId="0" applyNumberFormat="1" applyFont="1" applyBorder="1" applyAlignment="1">
      <alignment horizontal="right" vertical="top"/>
    </xf>
    <xf numFmtId="0" fontId="6" fillId="13" borderId="4" xfId="0" applyFont="1" applyFill="1" applyBorder="1" applyAlignment="1">
      <alignment vertical="top" wrapText="1"/>
    </xf>
    <xf numFmtId="0" fontId="6" fillId="13" borderId="14" xfId="0" applyFont="1" applyFill="1" applyBorder="1" applyAlignment="1">
      <alignment vertical="top" wrapText="1"/>
    </xf>
    <xf numFmtId="4" fontId="5" fillId="14" borderId="5" xfId="0" applyNumberFormat="1" applyFont="1" applyFill="1" applyBorder="1" applyAlignment="1">
      <alignment horizontal="right" vertical="top"/>
    </xf>
    <xf numFmtId="4" fontId="5" fillId="14" borderId="5" xfId="0" applyNumberFormat="1" applyFont="1" applyFill="1" applyBorder="1" applyAlignment="1">
      <alignment vertical="top"/>
    </xf>
    <xf numFmtId="9" fontId="5" fillId="0" borderId="5" xfId="2" applyFont="1" applyBorder="1" applyAlignment="1">
      <alignment horizontal="center" vertical="top"/>
    </xf>
    <xf numFmtId="2" fontId="5" fillId="0" borderId="5" xfId="0" applyNumberFormat="1" applyFont="1" applyFill="1" applyBorder="1" applyAlignment="1">
      <alignment horizontal="right" vertical="top"/>
    </xf>
    <xf numFmtId="1" fontId="5" fillId="0" borderId="5" xfId="0" applyNumberFormat="1" applyFont="1" applyFill="1" applyBorder="1" applyAlignment="1">
      <alignment horizontal="center" vertical="top"/>
    </xf>
    <xf numFmtId="164" fontId="9" fillId="0" borderId="5" xfId="0" applyNumberFormat="1" applyFont="1" applyFill="1" applyBorder="1" applyAlignment="1">
      <alignment horizontal="center" vertical="center"/>
    </xf>
    <xf numFmtId="0" fontId="6" fillId="13" borderId="6" xfId="0" applyFont="1" applyFill="1" applyBorder="1" applyAlignment="1">
      <alignment vertical="top" wrapText="1"/>
    </xf>
    <xf numFmtId="0" fontId="6" fillId="0" borderId="5" xfId="0" applyFont="1" applyBorder="1" applyAlignment="1">
      <alignment horizontal="center" vertical="top" wrapText="1"/>
    </xf>
    <xf numFmtId="4" fontId="5" fillId="14" borderId="9" xfId="0" applyNumberFormat="1" applyFont="1" applyFill="1" applyBorder="1" applyAlignment="1">
      <alignment horizontal="right" vertical="top" wrapText="1"/>
    </xf>
    <xf numFmtId="4" fontId="5" fillId="14" borderId="5" xfId="0" applyNumberFormat="1" applyFont="1" applyFill="1" applyBorder="1" applyAlignment="1">
      <alignment horizontal="right" vertical="top" wrapText="1"/>
    </xf>
    <xf numFmtId="164" fontId="5" fillId="0" borderId="5" xfId="0" applyNumberFormat="1" applyFont="1" applyBorder="1" applyAlignment="1">
      <alignment vertical="top" wrapText="1"/>
    </xf>
    <xf numFmtId="2" fontId="5" fillId="0" borderId="5" xfId="0" applyNumberFormat="1" applyFont="1" applyBorder="1" applyAlignment="1">
      <alignment horizontal="right" vertical="top" wrapText="1"/>
    </xf>
    <xf numFmtId="1" fontId="5" fillId="0" borderId="5" xfId="0" applyNumberFormat="1" applyFont="1" applyBorder="1" applyAlignment="1">
      <alignment horizontal="center" vertical="top" wrapText="1"/>
    </xf>
    <xf numFmtId="164" fontId="9" fillId="0" borderId="5" xfId="0" applyNumberFormat="1" applyFont="1" applyBorder="1" applyAlignment="1">
      <alignment horizontal="center" vertical="center" wrapText="1"/>
    </xf>
    <xf numFmtId="1" fontId="5" fillId="13" borderId="4" xfId="0" applyNumberFormat="1" applyFont="1" applyFill="1" applyBorder="1" applyAlignment="1">
      <alignment horizontal="justify" vertical="top" wrapText="1"/>
    </xf>
    <xf numFmtId="4" fontId="5" fillId="0" borderId="9" xfId="0" applyNumberFormat="1" applyFont="1" applyFill="1" applyBorder="1" applyAlignment="1">
      <alignment horizontal="right" vertical="top" wrapText="1"/>
    </xf>
    <xf numFmtId="4" fontId="5" fillId="0" borderId="5" xfId="0" applyNumberFormat="1" applyFont="1" applyFill="1" applyBorder="1" applyAlignment="1">
      <alignment horizontal="right" vertical="top" wrapText="1"/>
    </xf>
    <xf numFmtId="4" fontId="5" fillId="13" borderId="5" xfId="0" applyNumberFormat="1" applyFont="1" applyFill="1" applyBorder="1" applyAlignment="1">
      <alignment vertical="top"/>
    </xf>
    <xf numFmtId="1" fontId="5" fillId="13" borderId="14" xfId="0" applyNumberFormat="1" applyFont="1" applyFill="1" applyBorder="1" applyAlignment="1">
      <alignment horizontal="justify" vertical="top" wrapText="1"/>
    </xf>
    <xf numFmtId="0" fontId="6" fillId="0" borderId="0" xfId="0" applyFont="1" applyFill="1" applyAlignment="1">
      <alignment vertical="top"/>
    </xf>
    <xf numFmtId="164" fontId="5" fillId="0" borderId="5" xfId="0" applyNumberFormat="1" applyFont="1" applyFill="1" applyBorder="1" applyAlignment="1">
      <alignment vertical="top" wrapText="1"/>
    </xf>
    <xf numFmtId="1" fontId="5" fillId="13" borderId="5" xfId="0" applyNumberFormat="1" applyFont="1" applyFill="1" applyBorder="1" applyAlignment="1">
      <alignment horizontal="center" vertical="top" wrapText="1"/>
    </xf>
    <xf numFmtId="164" fontId="9" fillId="13" borderId="5" xfId="0" applyNumberFormat="1" applyFont="1" applyFill="1" applyBorder="1" applyAlignment="1">
      <alignment horizontal="center" vertical="center" wrapText="1"/>
    </xf>
    <xf numFmtId="0" fontId="10" fillId="13" borderId="0" xfId="0" applyFont="1" applyFill="1" applyAlignment="1">
      <alignment vertical="top"/>
    </xf>
    <xf numFmtId="0" fontId="6" fillId="0" borderId="5" xfId="0" applyFont="1" applyFill="1" applyBorder="1" applyAlignment="1">
      <alignment horizontal="center" vertical="top" wrapText="1"/>
    </xf>
    <xf numFmtId="2" fontId="5" fillId="0" borderId="5" xfId="0" applyNumberFormat="1" applyFont="1" applyFill="1" applyBorder="1" applyAlignment="1">
      <alignment horizontal="right" vertical="top" wrapText="1"/>
    </xf>
    <xf numFmtId="0" fontId="6" fillId="0" borderId="4" xfId="0" applyFont="1" applyBorder="1" applyAlignment="1">
      <alignment horizontal="center" vertical="top" wrapText="1"/>
    </xf>
    <xf numFmtId="4" fontId="5" fillId="0" borderId="7" xfId="0" applyNumberFormat="1" applyFont="1" applyFill="1" applyBorder="1" applyAlignment="1">
      <alignment horizontal="right" vertical="top" wrapText="1"/>
    </xf>
    <xf numFmtId="4" fontId="5" fillId="0" borderId="4" xfId="0" applyNumberFormat="1" applyFont="1" applyFill="1" applyBorder="1" applyAlignment="1">
      <alignment horizontal="right" vertical="top" wrapText="1"/>
    </xf>
    <xf numFmtId="1" fontId="5" fillId="13" borderId="6" xfId="0" applyNumberFormat="1" applyFont="1" applyFill="1" applyBorder="1" applyAlignment="1">
      <alignment horizontal="justify" vertical="top" wrapText="1"/>
    </xf>
    <xf numFmtId="2" fontId="4" fillId="10" borderId="5" xfId="0" applyNumberFormat="1" applyFont="1" applyFill="1" applyBorder="1" applyAlignment="1">
      <alignment horizontal="right" vertical="top" wrapText="1"/>
    </xf>
    <xf numFmtId="2" fontId="4" fillId="11" borderId="5" xfId="0" applyNumberFormat="1" applyFont="1" applyFill="1" applyBorder="1" applyAlignment="1">
      <alignment vertical="top" wrapText="1"/>
    </xf>
    <xf numFmtId="0" fontId="4" fillId="10" borderId="5" xfId="0" applyFont="1" applyFill="1" applyBorder="1" applyAlignment="1">
      <alignment horizontal="center" vertical="top" wrapText="1"/>
    </xf>
    <xf numFmtId="0" fontId="7" fillId="4" borderId="12" xfId="0" applyFont="1" applyFill="1" applyBorder="1" applyAlignment="1">
      <alignment vertical="top"/>
    </xf>
    <xf numFmtId="0" fontId="7" fillId="4" borderId="15" xfId="0" applyFont="1" applyFill="1" applyBorder="1" applyAlignment="1">
      <alignment horizontal="center" vertical="top"/>
    </xf>
    <xf numFmtId="4" fontId="4" fillId="4" borderId="15" xfId="0" applyNumberFormat="1" applyFont="1" applyFill="1" applyBorder="1" applyAlignment="1">
      <alignment horizontal="right" vertical="top"/>
    </xf>
    <xf numFmtId="4" fontId="4" fillId="4" borderId="13" xfId="0" applyNumberFormat="1" applyFont="1" applyFill="1" applyBorder="1" applyAlignment="1">
      <alignment horizontal="right" vertical="top"/>
    </xf>
    <xf numFmtId="4" fontId="5" fillId="0" borderId="9" xfId="0" applyNumberFormat="1" applyFont="1" applyFill="1" applyBorder="1" applyAlignment="1">
      <alignment vertical="top"/>
    </xf>
    <xf numFmtId="4" fontId="5" fillId="14" borderId="9" xfId="0" applyNumberFormat="1" applyFont="1" applyFill="1" applyBorder="1" applyAlignment="1">
      <alignment vertical="top"/>
    </xf>
    <xf numFmtId="4" fontId="4" fillId="4" borderId="5" xfId="0" applyNumberFormat="1" applyFont="1" applyFill="1" applyBorder="1" applyAlignment="1">
      <alignment vertical="top"/>
    </xf>
    <xf numFmtId="0" fontId="6" fillId="0" borderId="5" xfId="0" applyFont="1" applyBorder="1" applyAlignment="1">
      <alignment vertical="top"/>
    </xf>
    <xf numFmtId="1" fontId="5" fillId="13" borderId="4" xfId="0" applyNumberFormat="1" applyFont="1" applyFill="1" applyBorder="1" applyAlignment="1">
      <alignment vertical="top" wrapText="1"/>
    </xf>
    <xf numFmtId="1" fontId="5" fillId="13" borderId="14" xfId="0" applyNumberFormat="1" applyFont="1" applyFill="1" applyBorder="1" applyAlignment="1">
      <alignment vertical="top" wrapText="1"/>
    </xf>
    <xf numFmtId="1" fontId="5" fillId="13" borderId="6" xfId="0" applyNumberFormat="1" applyFont="1" applyFill="1" applyBorder="1" applyAlignment="1">
      <alignment vertical="top" wrapText="1"/>
    </xf>
    <xf numFmtId="4" fontId="5" fillId="0" borderId="9" xfId="0" applyNumberFormat="1" applyFont="1" applyBorder="1" applyAlignment="1">
      <alignment horizontal="right" vertical="top" wrapText="1"/>
    </xf>
    <xf numFmtId="4" fontId="5" fillId="0" borderId="5" xfId="0" applyNumberFormat="1" applyFont="1" applyBorder="1" applyAlignment="1">
      <alignment horizontal="right" vertical="top" wrapText="1"/>
    </xf>
    <xf numFmtId="10" fontId="5" fillId="0" borderId="5" xfId="0" applyNumberFormat="1" applyFont="1" applyBorder="1" applyAlignment="1">
      <alignment vertical="top"/>
    </xf>
    <xf numFmtId="0" fontId="10" fillId="13" borderId="14" xfId="0" applyFont="1" applyFill="1" applyBorder="1" applyAlignment="1">
      <alignment vertical="top" wrapText="1"/>
    </xf>
    <xf numFmtId="0" fontId="4" fillId="10" borderId="12" xfId="0" applyFont="1" applyFill="1" applyBorder="1" applyAlignment="1">
      <alignment vertical="top"/>
    </xf>
    <xf numFmtId="0" fontId="7" fillId="9" borderId="5" xfId="0" applyFont="1" applyFill="1" applyBorder="1" applyAlignment="1">
      <alignment vertical="top"/>
    </xf>
    <xf numFmtId="4" fontId="4" fillId="10" borderId="9" xfId="0" applyNumberFormat="1" applyFont="1" applyFill="1" applyBorder="1" applyAlignment="1">
      <alignment vertical="top"/>
    </xf>
    <xf numFmtId="4" fontId="4" fillId="10" borderId="5" xfId="0" applyNumberFormat="1" applyFont="1" applyFill="1" applyBorder="1" applyAlignment="1">
      <alignment vertical="top"/>
    </xf>
    <xf numFmtId="0" fontId="4" fillId="4" borderId="5" xfId="0" applyFont="1" applyFill="1" applyBorder="1" applyAlignment="1">
      <alignment vertical="top" wrapText="1"/>
    </xf>
    <xf numFmtId="2" fontId="4" fillId="4" borderId="5" xfId="0" applyNumberFormat="1" applyFont="1" applyFill="1" applyBorder="1" applyAlignment="1">
      <alignment horizontal="right" vertical="top" wrapText="1"/>
    </xf>
    <xf numFmtId="4" fontId="4" fillId="11" borderId="5" xfId="0" applyNumberFormat="1" applyFont="1" applyFill="1" applyBorder="1" applyAlignment="1">
      <alignment vertical="top" wrapText="1"/>
    </xf>
    <xf numFmtId="0" fontId="4" fillId="4" borderId="5" xfId="0" applyFont="1" applyFill="1" applyBorder="1" applyAlignment="1">
      <alignment horizontal="center" vertical="top" wrapText="1"/>
    </xf>
    <xf numFmtId="0" fontId="4" fillId="4" borderId="9" xfId="0" applyFont="1" applyFill="1" applyBorder="1" applyAlignment="1">
      <alignment horizontal="left" vertical="top"/>
    </xf>
    <xf numFmtId="2" fontId="4" fillId="4" borderId="9" xfId="0" applyNumberFormat="1" applyFont="1" applyFill="1" applyBorder="1" applyAlignment="1">
      <alignment horizontal="right" vertical="top"/>
    </xf>
    <xf numFmtId="0" fontId="4" fillId="0" borderId="5" xfId="0" applyFont="1" applyFill="1" applyBorder="1" applyAlignment="1">
      <alignment vertical="top"/>
    </xf>
    <xf numFmtId="2" fontId="4" fillId="0" borderId="5" xfId="0" applyNumberFormat="1" applyFont="1" applyFill="1" applyBorder="1" applyAlignment="1">
      <alignment horizontal="right" vertical="top"/>
    </xf>
    <xf numFmtId="1" fontId="5" fillId="0" borderId="5" xfId="0" applyNumberFormat="1" applyFont="1" applyFill="1" applyBorder="1" applyAlignment="1">
      <alignment vertical="top" wrapText="1"/>
    </xf>
    <xf numFmtId="0" fontId="5" fillId="13" borderId="14" xfId="0" applyFont="1" applyFill="1" applyBorder="1" applyAlignment="1">
      <alignment vertical="top" wrapText="1"/>
    </xf>
    <xf numFmtId="0" fontId="10" fillId="13" borderId="4" xfId="0" applyFont="1" applyFill="1" applyBorder="1" applyAlignment="1">
      <alignment vertical="top" wrapText="1"/>
    </xf>
    <xf numFmtId="0" fontId="10" fillId="13" borderId="6" xfId="0" applyFont="1" applyFill="1" applyBorder="1" applyAlignment="1">
      <alignment vertical="top" wrapText="1"/>
    </xf>
    <xf numFmtId="0" fontId="5" fillId="0" borderId="5" xfId="0" applyFont="1" applyBorder="1" applyAlignment="1">
      <alignment horizontal="center" vertical="top" wrapText="1"/>
    </xf>
    <xf numFmtId="165" fontId="5" fillId="0" borderId="5" xfId="0" applyNumberFormat="1" applyFont="1" applyBorder="1" applyAlignment="1">
      <alignment vertical="top" wrapText="1"/>
    </xf>
    <xf numFmtId="164" fontId="5" fillId="13" borderId="5" xfId="0" applyNumberFormat="1" applyFont="1" applyFill="1" applyBorder="1" applyAlignment="1">
      <alignment vertical="top" wrapText="1"/>
    </xf>
    <xf numFmtId="2" fontId="5" fillId="13" borderId="5" xfId="0" applyNumberFormat="1" applyFont="1" applyFill="1" applyBorder="1" applyAlignment="1">
      <alignment horizontal="right" vertical="top" wrapText="1"/>
    </xf>
    <xf numFmtId="4" fontId="4" fillId="10" borderId="9" xfId="0" applyNumberFormat="1" applyFont="1" applyFill="1" applyBorder="1" applyAlignment="1">
      <alignment vertical="top" wrapText="1"/>
    </xf>
    <xf numFmtId="4" fontId="4" fillId="10" borderId="5" xfId="0" applyNumberFormat="1" applyFont="1" applyFill="1" applyBorder="1" applyAlignment="1">
      <alignment vertical="top" wrapText="1"/>
    </xf>
    <xf numFmtId="0" fontId="7" fillId="4" borderId="5" xfId="0" applyFont="1" applyFill="1" applyBorder="1" applyAlignment="1">
      <alignment vertical="top"/>
    </xf>
    <xf numFmtId="4" fontId="4" fillId="11" borderId="9" xfId="0" applyNumberFormat="1" applyFont="1" applyFill="1" applyBorder="1" applyAlignment="1">
      <alignment vertical="top"/>
    </xf>
    <xf numFmtId="0" fontId="6" fillId="0" borderId="12" xfId="0" applyFont="1" applyBorder="1" applyAlignment="1">
      <alignment vertical="top" wrapText="1"/>
    </xf>
    <xf numFmtId="0" fontId="11" fillId="0" borderId="0" xfId="0" applyFont="1" applyFill="1" applyAlignment="1">
      <alignment vertical="top"/>
    </xf>
    <xf numFmtId="4" fontId="5" fillId="0" borderId="9" xfId="0" applyNumberFormat="1" applyFont="1" applyBorder="1" applyAlignment="1">
      <alignment horizontal="right" vertical="top"/>
    </xf>
    <xf numFmtId="1" fontId="5" fillId="0" borderId="14" xfId="0" applyNumberFormat="1" applyFont="1" applyFill="1" applyBorder="1" applyAlignment="1">
      <alignment horizontal="justify" vertical="top" wrapText="1"/>
    </xf>
    <xf numFmtId="0" fontId="4" fillId="10" borderId="8" xfId="0" applyFont="1" applyFill="1" applyBorder="1" applyAlignment="1">
      <alignment vertical="top"/>
    </xf>
    <xf numFmtId="0" fontId="7" fillId="9" borderId="11" xfId="0" applyFont="1" applyFill="1" applyBorder="1" applyAlignment="1">
      <alignment vertical="top"/>
    </xf>
    <xf numFmtId="4" fontId="4" fillId="10" borderId="11" xfId="0" applyNumberFormat="1" applyFont="1" applyFill="1" applyBorder="1" applyAlignment="1">
      <alignment vertical="top"/>
    </xf>
    <xf numFmtId="2" fontId="4" fillId="10" borderId="5" xfId="0" applyNumberFormat="1" applyFont="1" applyFill="1" applyBorder="1" applyAlignment="1">
      <alignment horizontal="right" vertical="top"/>
    </xf>
    <xf numFmtId="0" fontId="7" fillId="4" borderId="6" xfId="0" applyFont="1" applyFill="1" applyBorder="1" applyAlignment="1">
      <alignment vertical="top"/>
    </xf>
    <xf numFmtId="0" fontId="7" fillId="4" borderId="6" xfId="0" applyFont="1" applyFill="1" applyBorder="1" applyAlignment="1">
      <alignment horizontal="center" vertical="top"/>
    </xf>
    <xf numFmtId="4" fontId="4" fillId="4" borderId="6" xfId="0" applyNumberFormat="1" applyFont="1" applyFill="1" applyBorder="1" applyAlignment="1">
      <alignment horizontal="right" vertical="top"/>
    </xf>
    <xf numFmtId="4" fontId="4" fillId="4" borderId="6" xfId="0" applyNumberFormat="1" applyFont="1" applyFill="1" applyBorder="1" applyAlignment="1">
      <alignment vertical="top"/>
    </xf>
    <xf numFmtId="4" fontId="5" fillId="14" borderId="9" xfId="0" applyNumberFormat="1" applyFont="1" applyFill="1" applyBorder="1" applyAlignment="1">
      <alignment horizontal="right" vertical="top"/>
    </xf>
    <xf numFmtId="0" fontId="10" fillId="0" borderId="0" xfId="0" applyFont="1" applyAlignment="1">
      <alignment vertical="top"/>
    </xf>
    <xf numFmtId="9" fontId="5" fillId="0" borderId="5" xfId="2" applyFont="1" applyBorder="1" applyAlignment="1">
      <alignment horizontal="center" vertical="top" wrapText="1"/>
    </xf>
    <xf numFmtId="1" fontId="5" fillId="0" borderId="5" xfId="0" applyNumberFormat="1" applyFont="1" applyFill="1" applyBorder="1" applyAlignment="1">
      <alignment horizontal="center" vertical="top" wrapText="1"/>
    </xf>
    <xf numFmtId="164" fontId="9" fillId="0" borderId="5" xfId="0" applyNumberFormat="1" applyFont="1" applyFill="1" applyBorder="1" applyAlignment="1">
      <alignment horizontal="center" vertical="center" wrapText="1"/>
    </xf>
    <xf numFmtId="0" fontId="12" fillId="0" borderId="0" xfId="0" applyFont="1" applyAlignment="1">
      <alignment vertical="top"/>
    </xf>
    <xf numFmtId="4" fontId="12" fillId="3" borderId="5" xfId="3" applyNumberFormat="1" applyFont="1" applyFill="1" applyBorder="1" applyAlignment="1">
      <alignment horizontal="center" vertical="top" wrapText="1"/>
    </xf>
    <xf numFmtId="166" fontId="12" fillId="3" borderId="5" xfId="3" applyNumberFormat="1" applyFont="1" applyFill="1" applyBorder="1" applyAlignment="1">
      <alignment horizontal="center" vertical="top" wrapText="1"/>
    </xf>
    <xf numFmtId="2" fontId="12" fillId="3" borderId="5" xfId="3" applyNumberFormat="1" applyFont="1" applyFill="1" applyBorder="1" applyAlignment="1">
      <alignment horizontal="center" vertical="top" wrapText="1"/>
    </xf>
    <xf numFmtId="43" fontId="12" fillId="3" borderId="5" xfId="1" applyFont="1" applyFill="1" applyBorder="1" applyAlignment="1">
      <alignment horizontal="center" vertical="center" wrapText="1"/>
    </xf>
    <xf numFmtId="0" fontId="5" fillId="0" borderId="0" xfId="3" applyFont="1" applyFill="1" applyAlignment="1">
      <alignment vertical="top" wrapText="1"/>
    </xf>
    <xf numFmtId="0" fontId="5" fillId="0" borderId="0" xfId="3" applyFont="1" applyFill="1" applyAlignment="1">
      <alignment vertical="top"/>
    </xf>
    <xf numFmtId="4" fontId="5" fillId="0" borderId="0" xfId="3" applyNumberFormat="1" applyFont="1" applyFill="1" applyAlignment="1">
      <alignment vertical="top" wrapText="1"/>
    </xf>
    <xf numFmtId="0" fontId="5" fillId="0" borderId="0" xfId="3" applyFont="1" applyFill="1" applyAlignment="1">
      <alignment horizontal="center" vertical="center" wrapText="1"/>
    </xf>
    <xf numFmtId="0" fontId="6" fillId="0" borderId="0" xfId="0" applyFont="1" applyFill="1" applyAlignment="1">
      <alignment vertical="top" wrapText="1"/>
    </xf>
    <xf numFmtId="0" fontId="6" fillId="0" borderId="0" xfId="0" applyFont="1" applyFill="1" applyAlignment="1">
      <alignment horizontal="center" vertical="top"/>
    </xf>
    <xf numFmtId="4" fontId="6" fillId="0" borderId="0" xfId="0" applyNumberFormat="1" applyFont="1" applyFill="1" applyAlignment="1">
      <alignment horizontal="right" vertical="top"/>
    </xf>
    <xf numFmtId="4" fontId="6" fillId="0" borderId="0" xfId="0" applyNumberFormat="1" applyFont="1" applyAlignment="1">
      <alignment vertical="top"/>
    </xf>
    <xf numFmtId="0" fontId="6" fillId="0" borderId="0" xfId="0" applyFont="1" applyAlignment="1">
      <alignment horizontal="center" vertical="top"/>
    </xf>
    <xf numFmtId="0" fontId="9" fillId="0" borderId="0" xfId="0" applyFont="1" applyAlignment="1">
      <alignment horizontal="center" vertical="center"/>
    </xf>
    <xf numFmtId="0" fontId="6" fillId="0" borderId="0" xfId="0" applyFont="1" applyAlignment="1">
      <alignment vertical="top" wrapText="1"/>
    </xf>
    <xf numFmtId="4" fontId="15" fillId="0" borderId="9" xfId="0" applyNumberFormat="1" applyFont="1" applyFill="1" applyBorder="1" applyAlignment="1">
      <alignment vertical="top"/>
    </xf>
    <xf numFmtId="4" fontId="15" fillId="0" borderId="5" xfId="0" applyNumberFormat="1" applyFont="1" applyFill="1" applyBorder="1" applyAlignment="1">
      <alignment vertical="top"/>
    </xf>
    <xf numFmtId="1" fontId="5" fillId="0" borderId="4" xfId="0" applyNumberFormat="1" applyFont="1" applyBorder="1" applyAlignment="1">
      <alignment vertical="top" wrapText="1"/>
    </xf>
    <xf numFmtId="1" fontId="5" fillId="0" borderId="14" xfId="0" applyNumberFormat="1" applyFont="1" applyBorder="1" applyAlignment="1">
      <alignment vertical="top" wrapText="1"/>
    </xf>
    <xf numFmtId="1" fontId="5" fillId="0" borderId="6" xfId="0" applyNumberFormat="1" applyFont="1" applyBorder="1" applyAlignment="1">
      <alignment vertical="top" wrapText="1"/>
    </xf>
    <xf numFmtId="1" fontId="5" fillId="0" borderId="5" xfId="0" applyNumberFormat="1" applyFont="1" applyBorder="1" applyAlignment="1">
      <alignment horizontal="justify" vertical="top" wrapText="1"/>
    </xf>
    <xf numFmtId="1" fontId="5" fillId="0" borderId="5" xfId="0" applyNumberFormat="1" applyFont="1" applyBorder="1" applyAlignment="1">
      <alignment vertical="top" wrapText="1"/>
    </xf>
    <xf numFmtId="4" fontId="7" fillId="12" borderId="5" xfId="1" applyNumberFormat="1" applyFont="1" applyFill="1" applyBorder="1" applyAlignment="1">
      <alignment horizontal="center" vertical="top"/>
    </xf>
    <xf numFmtId="4" fontId="4" fillId="4" borderId="5" xfId="0" applyNumberFormat="1" applyFont="1" applyFill="1" applyBorder="1" applyAlignment="1">
      <alignment horizontal="center" vertical="top"/>
    </xf>
    <xf numFmtId="4" fontId="7" fillId="0" borderId="0" xfId="0" applyNumberFormat="1" applyFont="1" applyAlignment="1">
      <alignment horizontal="center" vertical="top"/>
    </xf>
    <xf numFmtId="0" fontId="7" fillId="9" borderId="11" xfId="0" applyFont="1" applyFill="1" applyBorder="1" applyAlignment="1">
      <alignment horizontal="center" vertical="top"/>
    </xf>
    <xf numFmtId="4" fontId="4" fillId="10" borderId="11" xfId="0" applyNumberFormat="1" applyFont="1" applyFill="1" applyBorder="1" applyAlignment="1">
      <alignment horizontal="right" vertical="top"/>
    </xf>
    <xf numFmtId="4" fontId="4" fillId="10" borderId="9" xfId="0" applyNumberFormat="1" applyFont="1" applyFill="1" applyBorder="1" applyAlignment="1">
      <alignment horizontal="right" vertical="top"/>
    </xf>
    <xf numFmtId="0" fontId="7" fillId="12" borderId="0" xfId="0" applyFont="1" applyFill="1" applyAlignment="1">
      <alignment horizontal="center" vertical="top"/>
    </xf>
    <xf numFmtId="0" fontId="4" fillId="10" borderId="5" xfId="0" applyFont="1" applyFill="1" applyBorder="1" applyAlignment="1">
      <alignment horizontal="justify" vertical="top"/>
    </xf>
    <xf numFmtId="0" fontId="6" fillId="4" borderId="5" xfId="0" applyFont="1" applyFill="1" applyBorder="1" applyAlignment="1">
      <alignment horizontal="center" vertical="top"/>
    </xf>
    <xf numFmtId="1" fontId="5" fillId="13" borderId="5" xfId="0" applyNumberFormat="1" applyFont="1" applyFill="1" applyBorder="1" applyAlignment="1">
      <alignment vertical="top" wrapText="1"/>
    </xf>
    <xf numFmtId="1" fontId="5" fillId="0" borderId="5" xfId="0" applyNumberFormat="1" applyFont="1" applyFill="1" applyBorder="1" applyAlignment="1">
      <alignment horizontal="justify" vertical="top" wrapText="1"/>
    </xf>
    <xf numFmtId="4" fontId="7" fillId="12" borderId="0" xfId="0" applyNumberFormat="1" applyFont="1" applyFill="1" applyAlignment="1">
      <alignment horizontal="center" vertical="top"/>
    </xf>
    <xf numFmtId="2" fontId="7" fillId="12" borderId="0" xfId="0" applyNumberFormat="1" applyFont="1" applyFill="1" applyAlignment="1">
      <alignment horizontal="right" vertical="top"/>
    </xf>
    <xf numFmtId="1" fontId="5" fillId="0" borderId="14" xfId="0" applyNumberFormat="1" applyFont="1" applyFill="1" applyBorder="1" applyAlignment="1">
      <alignment vertical="top" wrapText="1"/>
    </xf>
    <xf numFmtId="4" fontId="7" fillId="12" borderId="5" xfId="0" applyNumberFormat="1" applyFont="1" applyFill="1" applyBorder="1" applyAlignment="1">
      <alignment horizontal="center" vertical="top"/>
    </xf>
    <xf numFmtId="2" fontId="7" fillId="12" borderId="5" xfId="0" applyNumberFormat="1" applyFont="1" applyFill="1" applyBorder="1" applyAlignment="1">
      <alignment horizontal="right" vertical="top"/>
    </xf>
    <xf numFmtId="0" fontId="5" fillId="0" borderId="8" xfId="0" applyFont="1" applyBorder="1" applyAlignment="1">
      <alignment vertical="top" wrapText="1"/>
    </xf>
    <xf numFmtId="164" fontId="5" fillId="0" borderId="5" xfId="0" applyNumberFormat="1" applyFont="1" applyFill="1" applyBorder="1" applyAlignment="1">
      <alignment horizontal="right" vertical="top" wrapText="1"/>
    </xf>
    <xf numFmtId="4" fontId="4" fillId="0" borderId="5" xfId="0" applyNumberFormat="1" applyFont="1" applyBorder="1" applyAlignment="1">
      <alignment horizontal="center" vertical="top"/>
    </xf>
    <xf numFmtId="4" fontId="7" fillId="0" borderId="5" xfId="0" applyNumberFormat="1" applyFont="1" applyBorder="1" applyAlignment="1">
      <alignment horizontal="center" vertical="top"/>
    </xf>
    <xf numFmtId="164" fontId="5" fillId="0" borderId="5" xfId="0" applyNumberFormat="1" applyFont="1" applyFill="1" applyBorder="1" applyAlignment="1">
      <alignment horizontal="right" vertical="top"/>
    </xf>
    <xf numFmtId="1" fontId="5" fillId="13" borderId="0" xfId="0" applyNumberFormat="1" applyFont="1" applyFill="1" applyBorder="1" applyAlignment="1">
      <alignment horizontal="justify" vertical="top" wrapText="1"/>
    </xf>
    <xf numFmtId="0" fontId="5" fillId="0" borderId="0" xfId="3" applyFont="1" applyFill="1" applyBorder="1" applyAlignment="1">
      <alignment vertical="top"/>
    </xf>
    <xf numFmtId="0" fontId="5" fillId="0" borderId="0" xfId="3" applyFont="1" applyFill="1" applyBorder="1" applyAlignment="1">
      <alignment vertical="top" wrapText="1"/>
    </xf>
    <xf numFmtId="4" fontId="5" fillId="0" borderId="0" xfId="3" applyNumberFormat="1" applyFont="1" applyFill="1" applyBorder="1" applyAlignment="1">
      <alignment vertical="top" wrapText="1"/>
    </xf>
    <xf numFmtId="0" fontId="5" fillId="0" borderId="0" xfId="3" applyFont="1" applyFill="1" applyBorder="1" applyAlignment="1">
      <alignment horizontal="center" vertical="center" wrapText="1"/>
    </xf>
    <xf numFmtId="0" fontId="9" fillId="0" borderId="0" xfId="3" applyFont="1" applyFill="1" applyAlignment="1">
      <alignment vertical="top" wrapText="1"/>
    </xf>
    <xf numFmtId="164" fontId="4" fillId="4" borderId="5" xfId="0" applyNumberFormat="1" applyFont="1" applyFill="1" applyBorder="1" applyAlignment="1">
      <alignment horizontal="right" vertical="top"/>
    </xf>
    <xf numFmtId="0" fontId="7" fillId="0" borderId="0" xfId="0" applyFont="1" applyAlignment="1">
      <alignment horizontal="right" vertical="top"/>
    </xf>
    <xf numFmtId="164" fontId="4" fillId="0" borderId="5" xfId="0" applyNumberFormat="1" applyFont="1" applyBorder="1" applyAlignment="1">
      <alignment horizontal="right" vertical="top"/>
    </xf>
    <xf numFmtId="0" fontId="7" fillId="0" borderId="5" xfId="0" applyFont="1" applyBorder="1" applyAlignment="1">
      <alignment horizontal="right" vertical="top"/>
    </xf>
    <xf numFmtId="43" fontId="12" fillId="3" borderId="5" xfId="1" applyFont="1" applyFill="1" applyBorder="1" applyAlignment="1">
      <alignment horizontal="right" vertical="center" wrapText="1"/>
    </xf>
    <xf numFmtId="0" fontId="5" fillId="0" borderId="0" xfId="3" applyFont="1" applyFill="1" applyBorder="1" applyAlignment="1">
      <alignment horizontal="right" vertical="center" wrapText="1"/>
    </xf>
    <xf numFmtId="0" fontId="5" fillId="0" borderId="0" xfId="3" applyFont="1" applyFill="1" applyAlignment="1">
      <alignment horizontal="right" vertical="center" wrapText="1"/>
    </xf>
    <xf numFmtId="0" fontId="6" fillId="0" borderId="0" xfId="0" applyFont="1" applyAlignment="1">
      <alignment horizontal="right" vertical="center"/>
    </xf>
    <xf numFmtId="43" fontId="7" fillId="12" borderId="5" xfId="1" applyFont="1" applyFill="1" applyBorder="1" applyAlignment="1">
      <alignment horizontal="right" vertical="top"/>
    </xf>
    <xf numFmtId="3" fontId="4" fillId="7" borderId="5" xfId="1" applyNumberFormat="1" applyFont="1" applyFill="1" applyBorder="1" applyAlignment="1">
      <alignment horizontal="center" vertical="top" wrapText="1"/>
    </xf>
    <xf numFmtId="3" fontId="7" fillId="12" borderId="5" xfId="1" applyNumberFormat="1" applyFont="1" applyFill="1" applyBorder="1" applyAlignment="1">
      <alignment horizontal="right" vertical="top"/>
    </xf>
    <xf numFmtId="3" fontId="5" fillId="0" borderId="5" xfId="1" applyNumberFormat="1" applyFont="1" applyBorder="1" applyAlignment="1">
      <alignment horizontal="right" vertical="center"/>
    </xf>
    <xf numFmtId="3" fontId="4" fillId="4" borderId="5" xfId="1" applyNumberFormat="1" applyFont="1" applyFill="1" applyBorder="1" applyAlignment="1">
      <alignment horizontal="right" vertical="top"/>
    </xf>
    <xf numFmtId="3" fontId="7" fillId="0" borderId="0" xfId="1" applyNumberFormat="1" applyFont="1" applyAlignment="1">
      <alignment horizontal="right" vertical="top"/>
    </xf>
    <xf numFmtId="3" fontId="5" fillId="0" borderId="5" xfId="1" applyNumberFormat="1" applyFont="1" applyBorder="1" applyAlignment="1">
      <alignment horizontal="right" vertical="center" wrapText="1"/>
    </xf>
    <xf numFmtId="3" fontId="5" fillId="13" borderId="5" xfId="1" applyNumberFormat="1" applyFont="1" applyFill="1" applyBorder="1" applyAlignment="1">
      <alignment horizontal="right" vertical="center" wrapText="1"/>
    </xf>
    <xf numFmtId="3" fontId="6" fillId="0" borderId="5" xfId="1" applyNumberFormat="1" applyFont="1" applyBorder="1" applyAlignment="1">
      <alignment horizontal="right" vertical="center"/>
    </xf>
    <xf numFmtId="3" fontId="5" fillId="0" borderId="5" xfId="1" applyNumberFormat="1" applyFont="1" applyFill="1" applyBorder="1" applyAlignment="1">
      <alignment horizontal="right" vertical="center"/>
    </xf>
    <xf numFmtId="3" fontId="7" fillId="12" borderId="0" xfId="1" applyNumberFormat="1" applyFont="1" applyFill="1" applyAlignment="1">
      <alignment horizontal="right" vertical="top"/>
    </xf>
    <xf numFmtId="3" fontId="4" fillId="0" borderId="5" xfId="1" applyNumberFormat="1" applyFont="1" applyBorder="1" applyAlignment="1">
      <alignment horizontal="right" vertical="top"/>
    </xf>
    <xf numFmtId="3" fontId="7" fillId="0" borderId="5" xfId="1" applyNumberFormat="1" applyFont="1" applyBorder="1" applyAlignment="1">
      <alignment horizontal="right" vertical="top"/>
    </xf>
    <xf numFmtId="3" fontId="5" fillId="0" borderId="5" xfId="1" applyNumberFormat="1" applyFont="1" applyFill="1" applyBorder="1" applyAlignment="1">
      <alignment horizontal="right" vertical="center" wrapText="1"/>
    </xf>
    <xf numFmtId="3" fontId="12" fillId="3" borderId="5" xfId="1" applyNumberFormat="1" applyFont="1" applyFill="1" applyBorder="1" applyAlignment="1">
      <alignment horizontal="right" vertical="center" wrapText="1"/>
    </xf>
    <xf numFmtId="3" fontId="5" fillId="0" borderId="0" xfId="1" applyNumberFormat="1" applyFont="1" applyFill="1" applyBorder="1" applyAlignment="1">
      <alignment horizontal="right" vertical="center" wrapText="1"/>
    </xf>
    <xf numFmtId="3" fontId="5" fillId="0" borderId="0" xfId="1" applyNumberFormat="1" applyFont="1" applyFill="1" applyAlignment="1">
      <alignment horizontal="right" vertical="center" wrapText="1"/>
    </xf>
    <xf numFmtId="3" fontId="6" fillId="0" borderId="0" xfId="1" applyNumberFormat="1" applyFont="1" applyAlignment="1">
      <alignment horizontal="right" vertical="center"/>
    </xf>
    <xf numFmtId="3" fontId="8" fillId="7" borderId="5" xfId="3" applyNumberFormat="1" applyFont="1" applyFill="1" applyBorder="1" applyAlignment="1">
      <alignment horizontal="center" vertical="top" wrapText="1"/>
    </xf>
    <xf numFmtId="3" fontId="9" fillId="0" borderId="5" xfId="0" applyNumberFormat="1" applyFont="1" applyBorder="1" applyAlignment="1">
      <alignment horizontal="right" vertical="center"/>
    </xf>
    <xf numFmtId="3" fontId="4" fillId="4" borderId="5" xfId="0" applyNumberFormat="1" applyFont="1" applyFill="1" applyBorder="1" applyAlignment="1">
      <alignment horizontal="right" vertical="top"/>
    </xf>
    <xf numFmtId="3" fontId="7" fillId="0" borderId="0" xfId="0" applyNumberFormat="1" applyFont="1" applyAlignment="1">
      <alignment horizontal="right" vertical="top"/>
    </xf>
    <xf numFmtId="3" fontId="9" fillId="0" borderId="5" xfId="0" applyNumberFormat="1" applyFont="1" applyBorder="1" applyAlignment="1">
      <alignment horizontal="right" vertical="center" wrapText="1"/>
    </xf>
    <xf numFmtId="3" fontId="9" fillId="13" borderId="5" xfId="0" applyNumberFormat="1" applyFont="1" applyFill="1" applyBorder="1" applyAlignment="1">
      <alignment horizontal="right" vertical="center" wrapText="1"/>
    </xf>
    <xf numFmtId="3" fontId="9" fillId="0" borderId="5" xfId="0" applyNumberFormat="1" applyFont="1" applyFill="1" applyBorder="1" applyAlignment="1">
      <alignment horizontal="right" vertical="center"/>
    </xf>
    <xf numFmtId="3" fontId="7" fillId="12" borderId="0" xfId="0" applyNumberFormat="1" applyFont="1" applyFill="1" applyAlignment="1">
      <alignment horizontal="right" vertical="top"/>
    </xf>
    <xf numFmtId="3" fontId="7" fillId="12" borderId="5" xfId="0" applyNumberFormat="1" applyFont="1" applyFill="1" applyBorder="1" applyAlignment="1">
      <alignment horizontal="right" vertical="top"/>
    </xf>
    <xf numFmtId="3" fontId="4" fillId="0" borderId="5" xfId="0" applyNumberFormat="1" applyFont="1" applyBorder="1" applyAlignment="1">
      <alignment horizontal="right" vertical="top"/>
    </xf>
    <xf numFmtId="3" fontId="7" fillId="0" borderId="5" xfId="0" applyNumberFormat="1" applyFont="1" applyBorder="1" applyAlignment="1">
      <alignment horizontal="right" vertical="top"/>
    </xf>
    <xf numFmtId="3" fontId="9" fillId="0" borderId="5" xfId="0" applyNumberFormat="1" applyFont="1" applyFill="1" applyBorder="1" applyAlignment="1">
      <alignment horizontal="right" vertical="center" wrapText="1"/>
    </xf>
    <xf numFmtId="3" fontId="5" fillId="0" borderId="0" xfId="3" applyNumberFormat="1" applyFont="1" applyFill="1" applyBorder="1" applyAlignment="1">
      <alignment horizontal="right" vertical="center" wrapText="1"/>
    </xf>
    <xf numFmtId="3" fontId="5" fillId="0" borderId="0" xfId="3" applyNumberFormat="1" applyFont="1" applyFill="1" applyAlignment="1">
      <alignment horizontal="right" vertical="center" wrapText="1"/>
    </xf>
    <xf numFmtId="3" fontId="9" fillId="0" borderId="0" xfId="0" applyNumberFormat="1" applyFont="1" applyAlignment="1">
      <alignment horizontal="right" vertical="center"/>
    </xf>
    <xf numFmtId="3" fontId="4" fillId="8" borderId="5" xfId="3" applyNumberFormat="1" applyFont="1" applyFill="1" applyBorder="1" applyAlignment="1">
      <alignment horizontal="center" vertical="top" wrapText="1"/>
    </xf>
    <xf numFmtId="3" fontId="5" fillId="0" borderId="5" xfId="0" applyNumberFormat="1" applyFont="1" applyBorder="1" applyAlignment="1">
      <alignment horizontal="right" vertical="center"/>
    </xf>
    <xf numFmtId="3" fontId="5" fillId="13" borderId="5" xfId="0" applyNumberFormat="1" applyFont="1" applyFill="1" applyBorder="1" applyAlignment="1">
      <alignment horizontal="right" vertical="center"/>
    </xf>
    <xf numFmtId="3" fontId="5" fillId="0" borderId="5" xfId="0" applyNumberFormat="1" applyFont="1" applyFill="1" applyBorder="1" applyAlignment="1">
      <alignment horizontal="right" vertical="center"/>
    </xf>
    <xf numFmtId="3" fontId="4" fillId="3" borderId="5" xfId="1" applyNumberFormat="1" applyFont="1" applyFill="1" applyBorder="1" applyAlignment="1">
      <alignment horizontal="right" vertical="center" wrapText="1"/>
    </xf>
    <xf numFmtId="3" fontId="5" fillId="0" borderId="0" xfId="0" applyNumberFormat="1" applyFont="1" applyAlignment="1">
      <alignment horizontal="right" vertical="center"/>
    </xf>
    <xf numFmtId="0" fontId="6" fillId="0" borderId="5" xfId="0" applyFont="1" applyBorder="1" applyAlignment="1">
      <alignment horizontal="right" vertical="center"/>
    </xf>
    <xf numFmtId="43" fontId="7" fillId="12" borderId="5" xfId="1" applyNumberFormat="1" applyFont="1" applyFill="1" applyBorder="1" applyAlignment="1">
      <alignment horizontal="right" vertical="top"/>
    </xf>
    <xf numFmtId="165" fontId="4" fillId="4" borderId="5" xfId="0" applyNumberFormat="1" applyFont="1" applyFill="1" applyBorder="1" applyAlignment="1">
      <alignment horizontal="right" vertical="top"/>
    </xf>
    <xf numFmtId="0" fontId="6" fillId="13" borderId="5" xfId="0" applyFont="1" applyFill="1" applyBorder="1" applyAlignment="1">
      <alignment horizontal="right" vertical="center"/>
    </xf>
    <xf numFmtId="165" fontId="5" fillId="4" borderId="5" xfId="0" applyNumberFormat="1" applyFont="1" applyFill="1" applyBorder="1" applyAlignment="1">
      <alignment horizontal="right" vertical="top"/>
    </xf>
    <xf numFmtId="0" fontId="6" fillId="0" borderId="5" xfId="0" applyFont="1" applyFill="1" applyBorder="1" applyAlignment="1">
      <alignment horizontal="right" vertical="center"/>
    </xf>
    <xf numFmtId="0" fontId="5" fillId="0" borderId="17" xfId="0" applyFont="1" applyBorder="1" applyAlignment="1">
      <alignment horizontal="left" vertical="top" wrapText="1"/>
    </xf>
    <xf numFmtId="0" fontId="16" fillId="0" borderId="17" xfId="0" applyFont="1" applyBorder="1" applyAlignment="1">
      <alignment horizontal="left" vertical="top" wrapText="1"/>
    </xf>
    <xf numFmtId="0" fontId="16" fillId="0" borderId="14" xfId="0" applyFont="1" applyBorder="1" applyAlignment="1">
      <alignment horizontal="justify" vertical="center"/>
    </xf>
    <xf numFmtId="4" fontId="15" fillId="0" borderId="9" xfId="0" applyNumberFormat="1" applyFont="1" applyFill="1" applyBorder="1" applyAlignment="1">
      <alignment horizontal="right" vertical="top" wrapText="1"/>
    </xf>
    <xf numFmtId="4" fontId="15" fillId="0" borderId="5" xfId="0" applyNumberFormat="1" applyFont="1" applyFill="1" applyBorder="1" applyAlignment="1">
      <alignment horizontal="right" vertical="top" wrapText="1"/>
    </xf>
    <xf numFmtId="4" fontId="15" fillId="0" borderId="9" xfId="0" applyNumberFormat="1" applyFont="1" applyFill="1" applyBorder="1" applyAlignment="1">
      <alignment horizontal="right" vertical="top"/>
    </xf>
    <xf numFmtId="4" fontId="15" fillId="0" borderId="5" xfId="0" applyNumberFormat="1" applyFont="1" applyFill="1" applyBorder="1" applyAlignment="1">
      <alignment horizontal="right" vertical="top"/>
    </xf>
    <xf numFmtId="1" fontId="5" fillId="0" borderId="5" xfId="0" applyNumberFormat="1" applyFont="1" applyBorder="1" applyAlignment="1">
      <alignment horizontal="justify" vertical="top" wrapText="1"/>
    </xf>
    <xf numFmtId="0" fontId="6" fillId="13" borderId="14" xfId="0" applyFont="1" applyFill="1" applyBorder="1" applyAlignment="1">
      <alignment horizontal="left" vertical="top" wrapText="1"/>
    </xf>
    <xf numFmtId="3" fontId="4" fillId="0" borderId="4" xfId="1" applyNumberFormat="1" applyFont="1" applyBorder="1" applyAlignment="1">
      <alignment horizontal="right" vertical="top"/>
    </xf>
    <xf numFmtId="3" fontId="4" fillId="0" borderId="6" xfId="1" applyNumberFormat="1" applyFont="1" applyBorder="1" applyAlignment="1">
      <alignment horizontal="right" vertical="top"/>
    </xf>
    <xf numFmtId="3" fontId="4" fillId="0" borderId="4" xfId="0" applyNumberFormat="1" applyFont="1" applyBorder="1" applyAlignment="1">
      <alignment horizontal="right" vertical="top"/>
    </xf>
    <xf numFmtId="3" fontId="4" fillId="0" borderId="6" xfId="0" applyNumberFormat="1" applyFont="1" applyBorder="1" applyAlignment="1">
      <alignment horizontal="right" vertical="top"/>
    </xf>
    <xf numFmtId="4" fontId="4" fillId="0" borderId="4" xfId="0" applyNumberFormat="1" applyFont="1" applyBorder="1" applyAlignment="1">
      <alignment horizontal="center" vertical="top"/>
    </xf>
    <xf numFmtId="4" fontId="4" fillId="0" borderId="6" xfId="0" applyNumberFormat="1" applyFont="1" applyBorder="1" applyAlignment="1">
      <alignment horizontal="center" vertical="top"/>
    </xf>
    <xf numFmtId="164" fontId="4" fillId="0" borderId="4" xfId="0" applyNumberFormat="1" applyFont="1" applyBorder="1" applyAlignment="1">
      <alignment horizontal="right" vertical="top"/>
    </xf>
    <xf numFmtId="164" fontId="4" fillId="0" borderId="6" xfId="0" applyNumberFormat="1" applyFont="1" applyBorder="1" applyAlignment="1">
      <alignment horizontal="right" vertical="top"/>
    </xf>
    <xf numFmtId="0" fontId="14" fillId="2" borderId="1" xfId="3" applyFont="1" applyFill="1" applyBorder="1" applyAlignment="1">
      <alignment horizontal="center" vertical="top" wrapText="1"/>
    </xf>
    <xf numFmtId="0" fontId="14" fillId="2" borderId="2" xfId="3" applyFont="1" applyFill="1" applyBorder="1" applyAlignment="1">
      <alignment horizontal="center" vertical="top" wrapText="1"/>
    </xf>
    <xf numFmtId="0" fontId="14" fillId="2" borderId="3" xfId="3" applyFont="1" applyFill="1" applyBorder="1" applyAlignment="1">
      <alignment horizontal="center" vertical="top" wrapText="1"/>
    </xf>
    <xf numFmtId="0" fontId="4" fillId="2" borderId="0" xfId="3" applyFont="1" applyFill="1" applyBorder="1" applyAlignment="1">
      <alignment horizontal="center" vertical="top" wrapText="1"/>
    </xf>
    <xf numFmtId="0" fontId="4" fillId="3" borderId="4" xfId="3" applyFont="1" applyFill="1" applyBorder="1" applyAlignment="1">
      <alignment horizontal="center" vertical="top" wrapText="1"/>
    </xf>
    <xf numFmtId="0" fontId="4" fillId="3" borderId="6" xfId="3" applyFont="1" applyFill="1" applyBorder="1" applyAlignment="1">
      <alignment horizontal="center" vertical="top" wrapText="1"/>
    </xf>
    <xf numFmtId="0" fontId="4" fillId="4" borderId="5" xfId="3" applyFont="1" applyFill="1" applyBorder="1" applyAlignment="1">
      <alignment horizontal="center" vertical="top" wrapText="1"/>
    </xf>
    <xf numFmtId="0" fontId="7" fillId="4" borderId="5" xfId="0" applyFont="1" applyFill="1" applyBorder="1" applyAlignment="1">
      <alignment horizontal="center" vertical="center"/>
    </xf>
    <xf numFmtId="0" fontId="4" fillId="3" borderId="5" xfId="3" applyFont="1" applyFill="1" applyBorder="1" applyAlignment="1">
      <alignment horizontal="center" vertical="top" wrapText="1"/>
    </xf>
    <xf numFmtId="1" fontId="5" fillId="0" borderId="4" xfId="0" applyNumberFormat="1" applyFont="1" applyBorder="1" applyAlignment="1">
      <alignment horizontal="center" vertical="top"/>
    </xf>
    <xf numFmtId="1" fontId="5" fillId="0" borderId="6" xfId="0" applyNumberFormat="1" applyFont="1" applyBorder="1" applyAlignment="1">
      <alignment horizontal="center" vertical="top"/>
    </xf>
    <xf numFmtId="3" fontId="5" fillId="0" borderId="4" xfId="1" applyNumberFormat="1" applyFont="1" applyBorder="1" applyAlignment="1">
      <alignment horizontal="right" vertical="top"/>
    </xf>
    <xf numFmtId="3" fontId="5" fillId="0" borderId="6" xfId="1" applyNumberFormat="1" applyFont="1" applyBorder="1" applyAlignment="1">
      <alignment horizontal="right" vertical="top"/>
    </xf>
    <xf numFmtId="3" fontId="5" fillId="0" borderId="4" xfId="0" applyNumberFormat="1" applyFont="1" applyBorder="1" applyAlignment="1">
      <alignment horizontal="right" vertical="top"/>
    </xf>
    <xf numFmtId="3" fontId="5" fillId="0" borderId="6" xfId="0" applyNumberFormat="1" applyFont="1" applyBorder="1" applyAlignment="1">
      <alignment horizontal="right" vertical="top"/>
    </xf>
    <xf numFmtId="4" fontId="5" fillId="0" borderId="4" xfId="0" applyNumberFormat="1" applyFont="1" applyBorder="1" applyAlignment="1">
      <alignment horizontal="center" vertical="top"/>
    </xf>
    <xf numFmtId="4" fontId="5" fillId="0" borderId="6" xfId="0" applyNumberFormat="1" applyFont="1" applyBorder="1" applyAlignment="1">
      <alignment horizontal="center" vertical="top"/>
    </xf>
    <xf numFmtId="164" fontId="5" fillId="0" borderId="4" xfId="0" applyNumberFormat="1" applyFont="1" applyBorder="1" applyAlignment="1">
      <alignment horizontal="right" vertical="top"/>
    </xf>
    <xf numFmtId="164" fontId="5" fillId="0" borderId="6" xfId="0" applyNumberFormat="1" applyFont="1" applyBorder="1" applyAlignment="1">
      <alignment horizontal="right" vertical="top"/>
    </xf>
    <xf numFmtId="1" fontId="5" fillId="13" borderId="4" xfId="0" applyNumberFormat="1" applyFont="1" applyFill="1" applyBorder="1" applyAlignment="1">
      <alignment horizontal="left" vertical="top" wrapText="1"/>
    </xf>
    <xf numFmtId="1" fontId="5" fillId="13" borderId="14" xfId="0" applyNumberFormat="1" applyFont="1" applyFill="1" applyBorder="1" applyAlignment="1">
      <alignment horizontal="left" vertical="top" wrapText="1"/>
    </xf>
    <xf numFmtId="1" fontId="5" fillId="13" borderId="6" xfId="0" applyNumberFormat="1" applyFont="1" applyFill="1" applyBorder="1" applyAlignment="1">
      <alignment horizontal="left" vertical="top" wrapText="1"/>
    </xf>
    <xf numFmtId="3" fontId="7" fillId="0" borderId="10" xfId="1" applyNumberFormat="1" applyFont="1" applyBorder="1" applyAlignment="1">
      <alignment horizontal="right" vertical="top"/>
    </xf>
    <xf numFmtId="3" fontId="7" fillId="0" borderId="12" xfId="1" applyNumberFormat="1" applyFont="1" applyBorder="1" applyAlignment="1">
      <alignment horizontal="right" vertical="top"/>
    </xf>
    <xf numFmtId="3" fontId="7" fillId="0" borderId="10" xfId="0" applyNumberFormat="1" applyFont="1" applyBorder="1" applyAlignment="1">
      <alignment horizontal="right" vertical="top"/>
    </xf>
    <xf numFmtId="3" fontId="7" fillId="0" borderId="12" xfId="0" applyNumberFormat="1" applyFont="1" applyBorder="1" applyAlignment="1">
      <alignment horizontal="right" vertical="top"/>
    </xf>
    <xf numFmtId="4" fontId="7" fillId="0" borderId="10" xfId="0" applyNumberFormat="1" applyFont="1" applyBorder="1" applyAlignment="1">
      <alignment horizontal="center" vertical="top"/>
    </xf>
    <xf numFmtId="4" fontId="7" fillId="0" borderId="12" xfId="0" applyNumberFormat="1" applyFont="1" applyBorder="1" applyAlignment="1">
      <alignment horizontal="center" vertical="top"/>
    </xf>
    <xf numFmtId="0" fontId="7" fillId="0" borderId="10" xfId="0" applyFont="1" applyBorder="1" applyAlignment="1">
      <alignment horizontal="right" vertical="top"/>
    </xf>
    <xf numFmtId="0" fontId="7" fillId="0" borderId="12" xfId="0" applyFont="1" applyBorder="1" applyAlignment="1">
      <alignment horizontal="right" vertical="top"/>
    </xf>
    <xf numFmtId="1" fontId="5" fillId="0" borderId="5" xfId="0" applyNumberFormat="1" applyFont="1" applyBorder="1" applyAlignment="1">
      <alignment vertical="top" wrapText="1"/>
    </xf>
    <xf numFmtId="3" fontId="18" fillId="15" borderId="8" xfId="0" applyNumberFormat="1" applyFont="1" applyFill="1" applyBorder="1" applyAlignment="1">
      <alignment horizontal="center" vertical="top" wrapText="1" readingOrder="1"/>
    </xf>
    <xf numFmtId="3" fontId="18" fillId="15" borderId="11" xfId="0" applyNumberFormat="1" applyFont="1" applyFill="1" applyBorder="1" applyAlignment="1">
      <alignment horizontal="center" vertical="top" wrapText="1" readingOrder="1"/>
    </xf>
    <xf numFmtId="0" fontId="13" fillId="3" borderId="5" xfId="3" applyFont="1" applyFill="1" applyBorder="1" applyAlignment="1">
      <alignment horizontal="center" vertical="top" wrapText="1"/>
    </xf>
    <xf numFmtId="1" fontId="5" fillId="13" borderId="14" xfId="0" applyNumberFormat="1" applyFont="1" applyFill="1" applyBorder="1" applyAlignment="1">
      <alignment horizontal="left" vertical="center" wrapText="1"/>
    </xf>
    <xf numFmtId="3" fontId="7" fillId="0" borderId="5" xfId="1" applyNumberFormat="1" applyFont="1" applyBorder="1" applyAlignment="1">
      <alignment horizontal="right" vertical="top"/>
    </xf>
    <xf numFmtId="3" fontId="7" fillId="0" borderId="5" xfId="0" applyNumberFormat="1" applyFont="1" applyBorder="1" applyAlignment="1">
      <alignment horizontal="right" vertical="top"/>
    </xf>
    <xf numFmtId="4" fontId="7" fillId="0" borderId="5" xfId="0" applyNumberFormat="1" applyFont="1" applyBorder="1" applyAlignment="1">
      <alignment horizontal="center" vertical="top"/>
    </xf>
    <xf numFmtId="0" fontId="7" fillId="0" borderId="16" xfId="0" applyFont="1" applyBorder="1" applyAlignment="1">
      <alignment horizontal="right" vertical="top"/>
    </xf>
    <xf numFmtId="0" fontId="7" fillId="0" borderId="15" xfId="0" applyFont="1" applyBorder="1" applyAlignment="1">
      <alignment horizontal="right" vertical="top"/>
    </xf>
  </cellXfs>
  <cellStyles count="4">
    <cellStyle name="Millares" xfId="1" builtinId="3"/>
    <cellStyle name="Normal" xfId="0" builtinId="0"/>
    <cellStyle name="Normal 2" xfId="3"/>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83"/>
  <sheetViews>
    <sheetView tabSelected="1" zoomScale="115" zoomScaleNormal="115" workbookViewId="0">
      <selection activeCell="A8" sqref="A8"/>
    </sheetView>
  </sheetViews>
  <sheetFormatPr baseColWidth="10" defaultColWidth="9.140625" defaultRowHeight="8.25" x14ac:dyDescent="0.25"/>
  <cols>
    <col min="1" max="1" width="18.140625" style="163" customWidth="1"/>
    <col min="2" max="2" width="5.5703125" style="164" customWidth="1"/>
    <col min="3" max="3" width="7.140625" style="165" customWidth="1"/>
    <col min="4" max="4" width="7.28515625" style="165" customWidth="1"/>
    <col min="5" max="5" width="5.5703125" style="166" customWidth="1"/>
    <col min="6" max="6" width="6.28515625" style="5" customWidth="1"/>
    <col min="7" max="7" width="6.42578125" style="5" customWidth="1"/>
    <col min="8" max="8" width="7.42578125" style="5" customWidth="1"/>
    <col min="9" max="9" width="7.85546875" style="5" customWidth="1"/>
    <col min="10" max="10" width="5.85546875" style="5" customWidth="1"/>
    <col min="11" max="11" width="5.28515625" style="167" customWidth="1"/>
    <col min="12" max="12" width="11.85546875" style="229" bestFit="1" customWidth="1"/>
    <col min="13" max="13" width="12.28515625" style="244" bestFit="1" customWidth="1"/>
    <col min="14" max="14" width="5.7109375" style="168" customWidth="1"/>
    <col min="15" max="16" width="12.5703125" style="250" bestFit="1" customWidth="1"/>
    <col min="17" max="17" width="6.42578125" style="211" customWidth="1"/>
    <col min="18" max="18" width="19.85546875" style="169" customWidth="1"/>
    <col min="19" max="19" width="9.140625" style="5"/>
    <col min="20" max="20" width="15.140625" style="5" customWidth="1"/>
    <col min="21" max="16384" width="9.140625" style="5"/>
  </cols>
  <sheetData>
    <row r="1" spans="1:18" s="1" customFormat="1" ht="9.75" thickBot="1" x14ac:dyDescent="0.3">
      <c r="A1" s="274" t="s">
        <v>0</v>
      </c>
      <c r="B1" s="275"/>
      <c r="C1" s="275"/>
      <c r="D1" s="275"/>
      <c r="E1" s="275"/>
      <c r="F1" s="275"/>
      <c r="G1" s="275"/>
      <c r="H1" s="275"/>
      <c r="I1" s="275"/>
      <c r="J1" s="275"/>
      <c r="K1" s="275"/>
      <c r="L1" s="275"/>
      <c r="M1" s="275"/>
      <c r="N1" s="275"/>
      <c r="O1" s="275"/>
      <c r="P1" s="275"/>
      <c r="Q1" s="275"/>
      <c r="R1" s="276"/>
    </row>
    <row r="2" spans="1:18" s="4" customFormat="1" ht="16.5" x14ac:dyDescent="0.25">
      <c r="A2" s="2" t="s">
        <v>421</v>
      </c>
      <c r="B2" s="3"/>
      <c r="C2" s="277"/>
      <c r="D2" s="277"/>
      <c r="E2" s="277"/>
      <c r="F2" s="277"/>
      <c r="G2" s="277"/>
      <c r="H2" s="277"/>
      <c r="I2" s="277"/>
      <c r="J2" s="277"/>
      <c r="K2" s="277"/>
      <c r="L2" s="277"/>
      <c r="M2" s="277"/>
      <c r="N2" s="277"/>
      <c r="O2" s="277"/>
      <c r="P2" s="277"/>
      <c r="Q2" s="277"/>
      <c r="R2" s="277"/>
    </row>
    <row r="3" spans="1:18" x14ac:dyDescent="0.25">
      <c r="A3" s="278" t="s">
        <v>425</v>
      </c>
      <c r="B3" s="280" t="s">
        <v>1</v>
      </c>
      <c r="C3" s="280"/>
      <c r="D3" s="280"/>
      <c r="E3" s="280"/>
      <c r="F3" s="280"/>
      <c r="G3" s="280"/>
      <c r="H3" s="280"/>
      <c r="I3" s="280"/>
      <c r="J3" s="280"/>
      <c r="K3" s="280"/>
      <c r="L3" s="281" t="s">
        <v>2</v>
      </c>
      <c r="M3" s="281"/>
      <c r="N3" s="281"/>
      <c r="O3" s="281" t="s">
        <v>3</v>
      </c>
      <c r="P3" s="281"/>
      <c r="Q3" s="281"/>
      <c r="R3" s="282" t="s">
        <v>4</v>
      </c>
    </row>
    <row r="4" spans="1:18" ht="41.25" customHeight="1" x14ac:dyDescent="0.25">
      <c r="A4" s="279"/>
      <c r="B4" s="6" t="s">
        <v>422</v>
      </c>
      <c r="C4" s="7" t="s">
        <v>423</v>
      </c>
      <c r="D4" s="7" t="s">
        <v>424</v>
      </c>
      <c r="E4" s="7" t="s">
        <v>466</v>
      </c>
      <c r="F4" s="6" t="s">
        <v>426</v>
      </c>
      <c r="G4" s="6" t="s">
        <v>433</v>
      </c>
      <c r="H4" s="8" t="s">
        <v>427</v>
      </c>
      <c r="I4" s="8" t="s">
        <v>432</v>
      </c>
      <c r="J4" s="8" t="s">
        <v>465</v>
      </c>
      <c r="K4" s="8" t="s">
        <v>467</v>
      </c>
      <c r="L4" s="213" t="s">
        <v>428</v>
      </c>
      <c r="M4" s="230" t="s">
        <v>429</v>
      </c>
      <c r="N4" s="9" t="s">
        <v>464</v>
      </c>
      <c r="O4" s="245" t="s">
        <v>430</v>
      </c>
      <c r="P4" s="245" t="s">
        <v>431</v>
      </c>
      <c r="Q4" s="10" t="s">
        <v>463</v>
      </c>
      <c r="R4" s="282"/>
    </row>
    <row r="5" spans="1:18" x14ac:dyDescent="0.25">
      <c r="A5" s="11" t="s">
        <v>5</v>
      </c>
      <c r="B5" s="12"/>
      <c r="C5" s="13"/>
      <c r="D5" s="14" t="s">
        <v>6</v>
      </c>
      <c r="E5" s="15"/>
      <c r="F5" s="16"/>
      <c r="G5" s="17" t="s">
        <v>6</v>
      </c>
      <c r="H5" s="16"/>
      <c r="I5" s="16"/>
      <c r="J5" s="17" t="s">
        <v>6</v>
      </c>
      <c r="K5" s="18"/>
      <c r="L5" s="214">
        <v>56606043452</v>
      </c>
      <c r="M5" s="214">
        <v>51666607424</v>
      </c>
      <c r="N5" s="177">
        <f>M5/L5*100</f>
        <v>91.274012937879206</v>
      </c>
      <c r="O5" s="214">
        <v>215418711732</v>
      </c>
      <c r="P5" s="214">
        <v>190664934980</v>
      </c>
      <c r="Q5" s="212">
        <f>P5/O5*100</f>
        <v>88.508994157018321</v>
      </c>
      <c r="R5" s="19"/>
    </row>
    <row r="6" spans="1:18" x14ac:dyDescent="0.25">
      <c r="A6" s="20" t="s">
        <v>7</v>
      </c>
      <c r="B6" s="21" t="s">
        <v>8</v>
      </c>
      <c r="C6" s="22">
        <v>100</v>
      </c>
      <c r="D6" s="23">
        <v>100</v>
      </c>
      <c r="E6" s="24">
        <f>IFERROR(D6/C6*100,0)</f>
        <v>100</v>
      </c>
      <c r="F6" s="25"/>
      <c r="G6" s="25"/>
      <c r="H6" s="61">
        <v>100</v>
      </c>
      <c r="I6" s="61">
        <v>100</v>
      </c>
      <c r="J6" s="24">
        <f>IFERROR(I6/H6*100,0)</f>
        <v>100</v>
      </c>
      <c r="K6" s="26"/>
      <c r="L6" s="215"/>
      <c r="M6" s="231"/>
      <c r="N6" s="27"/>
      <c r="O6" s="246"/>
      <c r="P6" s="246"/>
      <c r="Q6" s="251"/>
      <c r="R6" s="264"/>
    </row>
    <row r="7" spans="1:18" ht="18.75" customHeight="1" x14ac:dyDescent="0.25">
      <c r="A7" s="20" t="s">
        <v>9</v>
      </c>
      <c r="B7" s="21" t="s">
        <v>8</v>
      </c>
      <c r="C7" s="22">
        <v>100</v>
      </c>
      <c r="D7" s="23">
        <v>100</v>
      </c>
      <c r="E7" s="24">
        <f>IFERROR(D7/C7*100,0)</f>
        <v>100</v>
      </c>
      <c r="F7" s="25"/>
      <c r="G7" s="25"/>
      <c r="H7" s="61">
        <v>100</v>
      </c>
      <c r="I7" s="61">
        <v>100</v>
      </c>
      <c r="J7" s="24">
        <f>IFERROR(I7/H7*100,0)</f>
        <v>100</v>
      </c>
      <c r="K7" s="26"/>
      <c r="L7" s="215"/>
      <c r="M7" s="231"/>
      <c r="N7" s="27"/>
      <c r="O7" s="246"/>
      <c r="P7" s="246"/>
      <c r="Q7" s="251"/>
      <c r="R7" s="264"/>
    </row>
    <row r="8" spans="1:18" x14ac:dyDescent="0.25">
      <c r="A8" s="28" t="s">
        <v>10</v>
      </c>
      <c r="B8" s="29"/>
      <c r="C8" s="30"/>
      <c r="D8" s="31"/>
      <c r="E8" s="32">
        <f>AVERAGE(E9,E11,E13,E25,E48)</f>
        <v>96.673555610868789</v>
      </c>
      <c r="F8" s="33"/>
      <c r="G8" s="34">
        <v>94.68</v>
      </c>
      <c r="H8" s="16"/>
      <c r="I8" s="16"/>
      <c r="J8" s="35">
        <f>AVERAGE(J9,J11,J13,J25,J48)</f>
        <v>97.291013450691096</v>
      </c>
      <c r="K8" s="18">
        <v>15.61</v>
      </c>
      <c r="L8" s="214">
        <v>22313861403</v>
      </c>
      <c r="M8" s="214">
        <v>21303647041</v>
      </c>
      <c r="N8" s="177">
        <f>M8/L8*100</f>
        <v>95.472704863784003</v>
      </c>
      <c r="O8" s="214">
        <v>87967421413</v>
      </c>
      <c r="P8" s="214">
        <v>83787858840</v>
      </c>
      <c r="Q8" s="252">
        <f>P8/O8*100</f>
        <v>95.248738105693363</v>
      </c>
      <c r="R8" s="36"/>
    </row>
    <row r="9" spans="1:18" x14ac:dyDescent="0.25">
      <c r="A9" s="37" t="s">
        <v>11</v>
      </c>
      <c r="B9" s="38"/>
      <c r="C9" s="39"/>
      <c r="D9" s="40"/>
      <c r="E9" s="41">
        <f>AVERAGE(E10)</f>
        <v>100</v>
      </c>
      <c r="F9" s="42"/>
      <c r="G9" s="43">
        <v>94.5</v>
      </c>
      <c r="H9" s="42"/>
      <c r="I9" s="42"/>
      <c r="J9" s="44">
        <f>AVERAGE(J10)</f>
        <v>100</v>
      </c>
      <c r="K9" s="45">
        <v>14.3</v>
      </c>
      <c r="L9" s="216">
        <v>1085655221</v>
      </c>
      <c r="M9" s="232">
        <v>1062554536</v>
      </c>
      <c r="N9" s="178">
        <f>M9/L9*100</f>
        <v>97.872189572420439</v>
      </c>
      <c r="O9" s="232">
        <v>4795346728</v>
      </c>
      <c r="P9" s="232">
        <v>4187628440</v>
      </c>
      <c r="Q9" s="253">
        <f>P9/O9*100</f>
        <v>87.326916645014705</v>
      </c>
      <c r="R9" s="46"/>
    </row>
    <row r="10" spans="1:18" ht="19.5" customHeight="1" x14ac:dyDescent="0.25">
      <c r="A10" s="47" t="s">
        <v>12</v>
      </c>
      <c r="B10" s="48" t="s">
        <v>8</v>
      </c>
      <c r="C10" s="49">
        <v>5.6</v>
      </c>
      <c r="D10" s="50">
        <v>5.6</v>
      </c>
      <c r="E10" s="58">
        <f>(D10/C10)*100</f>
        <v>100</v>
      </c>
      <c r="F10" s="61"/>
      <c r="G10" s="68"/>
      <c r="H10" s="61">
        <v>22.4</v>
      </c>
      <c r="I10" s="61">
        <v>22.4</v>
      </c>
      <c r="J10" s="24">
        <f>(I10/H10)*100</f>
        <v>100</v>
      </c>
      <c r="K10" s="26"/>
      <c r="L10" s="215"/>
      <c r="M10" s="231"/>
      <c r="N10" s="27"/>
      <c r="O10" s="246"/>
      <c r="P10" s="246"/>
      <c r="Q10" s="251"/>
      <c r="R10" s="175"/>
    </row>
    <row r="11" spans="1:18" x14ac:dyDescent="0.25">
      <c r="A11" s="37" t="s">
        <v>13</v>
      </c>
      <c r="B11" s="52"/>
      <c r="C11" s="40"/>
      <c r="D11" s="53"/>
      <c r="E11" s="32">
        <f>AVERAGE(E12)</f>
        <v>100</v>
      </c>
      <c r="F11" s="42"/>
      <c r="G11" s="43">
        <v>93.4</v>
      </c>
      <c r="H11" s="42"/>
      <c r="I11" s="42"/>
      <c r="J11" s="44">
        <f>AVERAGE(J12)</f>
        <v>100</v>
      </c>
      <c r="K11" s="45">
        <v>14.3</v>
      </c>
      <c r="L11" s="216">
        <v>428727848</v>
      </c>
      <c r="M11" s="232">
        <v>366371836</v>
      </c>
      <c r="N11" s="178">
        <f>M11/L11*100</f>
        <v>85.455572272506075</v>
      </c>
      <c r="O11" s="232">
        <v>3379818262</v>
      </c>
      <c r="P11" s="232">
        <v>3039199722</v>
      </c>
      <c r="Q11" s="253">
        <f>P11/O11*100</f>
        <v>89.921986521297754</v>
      </c>
      <c r="R11" s="46"/>
    </row>
    <row r="12" spans="1:18" ht="16.5" x14ac:dyDescent="0.25">
      <c r="A12" s="54" t="s">
        <v>14</v>
      </c>
      <c r="B12" s="55" t="s">
        <v>15</v>
      </c>
      <c r="C12" s="56">
        <v>2</v>
      </c>
      <c r="D12" s="57">
        <v>2</v>
      </c>
      <c r="E12" s="58">
        <f>IFERROR(D12/C12*100,0)</f>
        <v>100</v>
      </c>
      <c r="F12" s="61"/>
      <c r="G12" s="68"/>
      <c r="H12" s="61">
        <v>8</v>
      </c>
      <c r="I12" s="61">
        <v>8.8000000000000007</v>
      </c>
      <c r="J12" s="58">
        <v>100</v>
      </c>
      <c r="K12" s="26"/>
      <c r="L12" s="217"/>
      <c r="M12" s="233"/>
      <c r="N12" s="179"/>
      <c r="O12" s="233"/>
      <c r="P12" s="233"/>
      <c r="Q12" s="205"/>
      <c r="R12" s="175"/>
    </row>
    <row r="13" spans="1:18" x14ac:dyDescent="0.25">
      <c r="A13" s="37" t="s">
        <v>16</v>
      </c>
      <c r="B13" s="38"/>
      <c r="C13" s="39"/>
      <c r="D13" s="40"/>
      <c r="E13" s="41">
        <f>AVERAGE(E14:E24)</f>
        <v>98.213181818181823</v>
      </c>
      <c r="F13" s="42"/>
      <c r="G13" s="43">
        <v>99.6</v>
      </c>
      <c r="H13" s="42"/>
      <c r="I13" s="42"/>
      <c r="J13" s="44">
        <f>AVERAGE(J14:J24)</f>
        <v>98.86272727272727</v>
      </c>
      <c r="K13" s="45">
        <v>21.4</v>
      </c>
      <c r="L13" s="216">
        <v>6012744810</v>
      </c>
      <c r="M13" s="232">
        <v>5641462138</v>
      </c>
      <c r="N13" s="178">
        <f>M13/L13*100</f>
        <v>93.825071847677492</v>
      </c>
      <c r="O13" s="232">
        <v>19292962668</v>
      </c>
      <c r="P13" s="232">
        <v>17744235720</v>
      </c>
      <c r="Q13" s="253">
        <f>P13/O13*100</f>
        <v>91.972581014896306</v>
      </c>
      <c r="R13" s="46"/>
    </row>
    <row r="14" spans="1:18" ht="18" customHeight="1" x14ac:dyDescent="0.25">
      <c r="A14" s="47" t="s">
        <v>17</v>
      </c>
      <c r="B14" s="48" t="s">
        <v>15</v>
      </c>
      <c r="C14" s="23">
        <v>1</v>
      </c>
      <c r="D14" s="23">
        <v>1</v>
      </c>
      <c r="E14" s="58">
        <f t="shared" ref="E14" si="0">IFERROR(D14/C14*100,0)</f>
        <v>100</v>
      </c>
      <c r="F14" s="61"/>
      <c r="G14" s="68"/>
      <c r="H14" s="61">
        <v>1</v>
      </c>
      <c r="I14" s="61">
        <v>2</v>
      </c>
      <c r="J14" s="23">
        <v>100</v>
      </c>
      <c r="K14" s="26"/>
      <c r="L14" s="215"/>
      <c r="M14" s="231"/>
      <c r="N14" s="27"/>
      <c r="O14" s="246"/>
      <c r="P14" s="246"/>
      <c r="Q14" s="251"/>
      <c r="R14" s="264"/>
    </row>
    <row r="15" spans="1:18" ht="18.75" customHeight="1" x14ac:dyDescent="0.25">
      <c r="A15" s="59" t="s">
        <v>18</v>
      </c>
      <c r="B15" s="21" t="s">
        <v>8</v>
      </c>
      <c r="C15" s="23">
        <v>100</v>
      </c>
      <c r="D15" s="23">
        <v>100</v>
      </c>
      <c r="E15" s="58">
        <v>100</v>
      </c>
      <c r="F15" s="61"/>
      <c r="G15" s="68"/>
      <c r="H15" s="61">
        <v>100</v>
      </c>
      <c r="I15" s="61">
        <v>100</v>
      </c>
      <c r="J15" s="24">
        <f t="shared" ref="J15:J18" si="1">IFERROR(I15/H15*100,0)</f>
        <v>100</v>
      </c>
      <c r="K15" s="26"/>
      <c r="L15" s="215"/>
      <c r="M15" s="231"/>
      <c r="N15" s="27"/>
      <c r="O15" s="246"/>
      <c r="P15" s="246"/>
      <c r="Q15" s="251"/>
      <c r="R15" s="264"/>
    </row>
    <row r="16" spans="1:18" ht="16.5" x14ac:dyDescent="0.25">
      <c r="A16" s="59" t="s">
        <v>19</v>
      </c>
      <c r="B16" s="21" t="s">
        <v>8</v>
      </c>
      <c r="C16" s="23">
        <v>16</v>
      </c>
      <c r="D16" s="23">
        <v>76</v>
      </c>
      <c r="E16" s="58">
        <v>100</v>
      </c>
      <c r="F16" s="61"/>
      <c r="G16" s="68"/>
      <c r="H16" s="61">
        <v>16</v>
      </c>
      <c r="I16" s="61">
        <v>76</v>
      </c>
      <c r="J16" s="58">
        <v>100</v>
      </c>
      <c r="K16" s="26"/>
      <c r="L16" s="215"/>
      <c r="M16" s="231"/>
      <c r="N16" s="27"/>
      <c r="O16" s="246"/>
      <c r="P16" s="246"/>
      <c r="Q16" s="251"/>
      <c r="R16" s="264"/>
    </row>
    <row r="17" spans="1:18" ht="34.5" customHeight="1" x14ac:dyDescent="0.25">
      <c r="A17" s="59" t="s">
        <v>20</v>
      </c>
      <c r="B17" s="21" t="s">
        <v>8</v>
      </c>
      <c r="C17" s="23">
        <v>50</v>
      </c>
      <c r="D17" s="23">
        <v>50</v>
      </c>
      <c r="E17" s="58">
        <f>(D17/C17)*100</f>
        <v>100</v>
      </c>
      <c r="F17" s="61"/>
      <c r="G17" s="68"/>
      <c r="H17" s="61">
        <v>50</v>
      </c>
      <c r="I17" s="61">
        <v>56.368000000000002</v>
      </c>
      <c r="J17" s="58">
        <v>100</v>
      </c>
      <c r="K17" s="26"/>
      <c r="L17" s="215"/>
      <c r="M17" s="231"/>
      <c r="N17" s="27"/>
      <c r="O17" s="246"/>
      <c r="P17" s="246"/>
      <c r="Q17" s="251"/>
      <c r="R17" s="264"/>
    </row>
    <row r="18" spans="1:18" ht="16.5" x14ac:dyDescent="0.25">
      <c r="A18" s="59" t="s">
        <v>21</v>
      </c>
      <c r="B18" s="60" t="s">
        <v>8</v>
      </c>
      <c r="C18" s="23">
        <v>100</v>
      </c>
      <c r="D18" s="23">
        <v>80.344999999999999</v>
      </c>
      <c r="E18" s="58">
        <f>(D18/C18)*100</f>
        <v>80.344999999999999</v>
      </c>
      <c r="F18" s="61"/>
      <c r="G18" s="68"/>
      <c r="H18" s="61">
        <v>100</v>
      </c>
      <c r="I18" s="61">
        <v>87.49</v>
      </c>
      <c r="J18" s="58">
        <f t="shared" si="1"/>
        <v>87.49</v>
      </c>
      <c r="K18" s="26"/>
      <c r="L18" s="215"/>
      <c r="M18" s="231"/>
      <c r="N18" s="27"/>
      <c r="O18" s="246"/>
      <c r="P18" s="246"/>
      <c r="Q18" s="251"/>
      <c r="R18" s="264"/>
    </row>
    <row r="19" spans="1:18" ht="24.75" x14ac:dyDescent="0.25">
      <c r="A19" s="59" t="s">
        <v>22</v>
      </c>
      <c r="B19" s="21" t="s">
        <v>15</v>
      </c>
      <c r="C19" s="23">
        <v>280</v>
      </c>
      <c r="D19" s="23">
        <v>323</v>
      </c>
      <c r="E19" s="58">
        <v>100</v>
      </c>
      <c r="F19" s="61"/>
      <c r="G19" s="68"/>
      <c r="H19" s="61">
        <v>1120</v>
      </c>
      <c r="I19" s="61">
        <v>1420</v>
      </c>
      <c r="J19" s="58">
        <v>100</v>
      </c>
      <c r="K19" s="26"/>
      <c r="L19" s="215"/>
      <c r="M19" s="231"/>
      <c r="N19" s="27"/>
      <c r="O19" s="246"/>
      <c r="P19" s="246"/>
      <c r="Q19" s="251"/>
      <c r="R19" s="264"/>
    </row>
    <row r="20" spans="1:18" ht="18.75" customHeight="1" x14ac:dyDescent="0.25">
      <c r="A20" s="59" t="s">
        <v>23</v>
      </c>
      <c r="B20" s="21" t="s">
        <v>15</v>
      </c>
      <c r="C20" s="23">
        <v>165</v>
      </c>
      <c r="D20" s="23">
        <v>165</v>
      </c>
      <c r="E20" s="58">
        <f t="shared" ref="E20:E24" si="2">(D20/C20)*100</f>
        <v>100</v>
      </c>
      <c r="F20" s="61"/>
      <c r="G20" s="68"/>
      <c r="H20" s="61">
        <v>660</v>
      </c>
      <c r="I20" s="61">
        <v>746</v>
      </c>
      <c r="J20" s="58">
        <v>100</v>
      </c>
      <c r="K20" s="26"/>
      <c r="L20" s="215"/>
      <c r="M20" s="231"/>
      <c r="N20" s="27"/>
      <c r="O20" s="246"/>
      <c r="P20" s="246"/>
      <c r="Q20" s="251"/>
      <c r="R20" s="264"/>
    </row>
    <row r="21" spans="1:18" ht="26.25" customHeight="1" x14ac:dyDescent="0.25">
      <c r="A21" s="59" t="s">
        <v>462</v>
      </c>
      <c r="B21" s="21" t="s">
        <v>8</v>
      </c>
      <c r="C21" s="23">
        <v>30</v>
      </c>
      <c r="D21" s="23">
        <v>30</v>
      </c>
      <c r="E21" s="58">
        <f t="shared" si="2"/>
        <v>100</v>
      </c>
      <c r="F21" s="61"/>
      <c r="G21" s="68"/>
      <c r="H21" s="61">
        <v>30</v>
      </c>
      <c r="I21" s="61">
        <v>30</v>
      </c>
      <c r="J21" s="58">
        <v>100</v>
      </c>
      <c r="K21" s="26"/>
      <c r="L21" s="215"/>
      <c r="M21" s="231"/>
      <c r="N21" s="27"/>
      <c r="O21" s="246"/>
      <c r="P21" s="246"/>
      <c r="Q21" s="251"/>
      <c r="R21" s="264"/>
    </row>
    <row r="22" spans="1:18" ht="34.5" customHeight="1" x14ac:dyDescent="0.25">
      <c r="A22" s="59" t="s">
        <v>25</v>
      </c>
      <c r="B22" s="21" t="s">
        <v>15</v>
      </c>
      <c r="C22" s="23">
        <v>82</v>
      </c>
      <c r="D22" s="23">
        <v>82</v>
      </c>
      <c r="E22" s="58">
        <f t="shared" si="2"/>
        <v>100</v>
      </c>
      <c r="F22" s="61"/>
      <c r="G22" s="68"/>
      <c r="H22" s="61">
        <v>331</v>
      </c>
      <c r="I22" s="61">
        <v>357</v>
      </c>
      <c r="J22" s="58">
        <v>100</v>
      </c>
      <c r="K22" s="26"/>
      <c r="L22" s="215"/>
      <c r="M22" s="231"/>
      <c r="N22" s="27"/>
      <c r="O22" s="246"/>
      <c r="P22" s="246"/>
      <c r="Q22" s="251"/>
      <c r="R22" s="264"/>
    </row>
    <row r="23" spans="1:18" ht="33" x14ac:dyDescent="0.25">
      <c r="A23" s="59" t="s">
        <v>26</v>
      </c>
      <c r="B23" s="21" t="s">
        <v>15</v>
      </c>
      <c r="C23" s="23">
        <v>20</v>
      </c>
      <c r="D23" s="23">
        <v>20</v>
      </c>
      <c r="E23" s="58">
        <f t="shared" si="2"/>
        <v>100</v>
      </c>
      <c r="F23" s="61"/>
      <c r="G23" s="68"/>
      <c r="H23" s="61">
        <v>80</v>
      </c>
      <c r="I23" s="61">
        <v>97</v>
      </c>
      <c r="J23" s="58">
        <v>100</v>
      </c>
      <c r="K23" s="26"/>
      <c r="L23" s="215"/>
      <c r="M23" s="231"/>
      <c r="N23" s="27"/>
      <c r="O23" s="246"/>
      <c r="P23" s="246"/>
      <c r="Q23" s="251"/>
      <c r="R23" s="264"/>
    </row>
    <row r="24" spans="1:18" ht="25.5" customHeight="1" x14ac:dyDescent="0.25">
      <c r="A24" s="59" t="s">
        <v>27</v>
      </c>
      <c r="B24" s="21" t="s">
        <v>8</v>
      </c>
      <c r="C24" s="23">
        <v>100</v>
      </c>
      <c r="D24" s="23">
        <v>100</v>
      </c>
      <c r="E24" s="58">
        <f t="shared" si="2"/>
        <v>100</v>
      </c>
      <c r="F24" s="61"/>
      <c r="G24" s="68"/>
      <c r="H24" s="61">
        <v>100</v>
      </c>
      <c r="I24" s="61">
        <v>100</v>
      </c>
      <c r="J24" s="58">
        <f>(I24/H24)*100</f>
        <v>100</v>
      </c>
      <c r="K24" s="26"/>
      <c r="L24" s="215"/>
      <c r="M24" s="231"/>
      <c r="N24" s="27"/>
      <c r="O24" s="246"/>
      <c r="P24" s="246"/>
      <c r="Q24" s="251"/>
      <c r="R24" s="264"/>
    </row>
    <row r="25" spans="1:18" x14ac:dyDescent="0.25">
      <c r="A25" s="37" t="s">
        <v>28</v>
      </c>
      <c r="B25" s="38"/>
      <c r="C25" s="39"/>
      <c r="D25" s="40"/>
      <c r="E25" s="44">
        <f>AVERAGE(E26:E36,E38:E47)</f>
        <v>87.552857142857135</v>
      </c>
      <c r="F25" s="42"/>
      <c r="G25" s="43">
        <v>87.5</v>
      </c>
      <c r="H25" s="42"/>
      <c r="I25" s="42"/>
      <c r="J25" s="44">
        <f>AVERAGE(J26:J47)</f>
        <v>92.529090909090911</v>
      </c>
      <c r="K25" s="52">
        <v>22.7</v>
      </c>
      <c r="L25" s="216">
        <v>1366470588</v>
      </c>
      <c r="M25" s="232">
        <v>1278235294</v>
      </c>
      <c r="N25" s="178">
        <f>M25/L25*100</f>
        <v>93.542832551621672</v>
      </c>
      <c r="O25" s="232">
        <v>4032381272</v>
      </c>
      <c r="P25" s="232">
        <v>3794142074</v>
      </c>
      <c r="Q25" s="253">
        <f>P25/O25*100</f>
        <v>94.091848415865769</v>
      </c>
      <c r="R25" s="46"/>
    </row>
    <row r="26" spans="1:18" ht="33" x14ac:dyDescent="0.25">
      <c r="A26" s="20" t="s">
        <v>29</v>
      </c>
      <c r="B26" s="21" t="s">
        <v>8</v>
      </c>
      <c r="C26" s="62">
        <v>100</v>
      </c>
      <c r="D26" s="62">
        <v>100</v>
      </c>
      <c r="E26" s="24">
        <v>100</v>
      </c>
      <c r="F26" s="25"/>
      <c r="G26" s="51"/>
      <c r="H26" s="25">
        <v>100</v>
      </c>
      <c r="I26" s="25">
        <v>100</v>
      </c>
      <c r="J26" s="24">
        <v>100</v>
      </c>
      <c r="K26" s="26"/>
      <c r="L26" s="215"/>
      <c r="M26" s="231"/>
      <c r="N26" s="27"/>
      <c r="O26" s="246"/>
      <c r="P26" s="246"/>
      <c r="Q26" s="251"/>
      <c r="R26" s="63"/>
    </row>
    <row r="27" spans="1:18" ht="16.5" x14ac:dyDescent="0.25">
      <c r="A27" s="20" t="s">
        <v>30</v>
      </c>
      <c r="B27" s="21" t="s">
        <v>31</v>
      </c>
      <c r="C27" s="62">
        <v>5</v>
      </c>
      <c r="D27" s="62">
        <v>5</v>
      </c>
      <c r="E27" s="24">
        <v>100</v>
      </c>
      <c r="F27" s="25"/>
      <c r="G27" s="51"/>
      <c r="H27" s="25">
        <v>5</v>
      </c>
      <c r="I27" s="25">
        <v>5</v>
      </c>
      <c r="J27" s="24">
        <v>100</v>
      </c>
      <c r="K27" s="26"/>
      <c r="L27" s="215"/>
      <c r="M27" s="231"/>
      <c r="N27" s="27"/>
      <c r="O27" s="246"/>
      <c r="P27" s="246"/>
      <c r="Q27" s="251"/>
      <c r="R27" s="64"/>
    </row>
    <row r="28" spans="1:18" ht="119.25" customHeight="1" x14ac:dyDescent="0.25">
      <c r="A28" s="20" t="s">
        <v>32</v>
      </c>
      <c r="B28" s="21" t="s">
        <v>15</v>
      </c>
      <c r="C28" s="62">
        <v>7</v>
      </c>
      <c r="D28" s="62">
        <v>0</v>
      </c>
      <c r="E28" s="24">
        <v>0</v>
      </c>
      <c r="F28" s="25"/>
      <c r="G28" s="51"/>
      <c r="H28" s="25">
        <v>21</v>
      </c>
      <c r="I28" s="25">
        <v>14</v>
      </c>
      <c r="J28" s="24">
        <v>66.67</v>
      </c>
      <c r="K28" s="26"/>
      <c r="L28" s="215"/>
      <c r="M28" s="231"/>
      <c r="N28" s="27"/>
      <c r="O28" s="246"/>
      <c r="P28" s="246"/>
      <c r="Q28" s="251"/>
      <c r="R28" s="257" t="s">
        <v>434</v>
      </c>
    </row>
    <row r="29" spans="1:18" ht="18.75" customHeight="1" x14ac:dyDescent="0.25">
      <c r="A29" s="20" t="s">
        <v>33</v>
      </c>
      <c r="B29" s="21" t="s">
        <v>8</v>
      </c>
      <c r="C29" s="62">
        <v>30</v>
      </c>
      <c r="D29" s="62">
        <v>30</v>
      </c>
      <c r="E29" s="24">
        <v>100</v>
      </c>
      <c r="F29" s="25"/>
      <c r="G29" s="51"/>
      <c r="H29" s="25">
        <v>100</v>
      </c>
      <c r="I29" s="25">
        <v>100</v>
      </c>
      <c r="J29" s="24">
        <v>100</v>
      </c>
      <c r="K29" s="26"/>
      <c r="L29" s="215"/>
      <c r="M29" s="231"/>
      <c r="N29" s="27"/>
      <c r="O29" s="246"/>
      <c r="P29" s="246"/>
      <c r="Q29" s="251"/>
      <c r="R29" s="64"/>
    </row>
    <row r="30" spans="1:18" ht="16.5" x14ac:dyDescent="0.25">
      <c r="A30" s="20" t="s">
        <v>34</v>
      </c>
      <c r="B30" s="21" t="s">
        <v>31</v>
      </c>
      <c r="C30" s="62">
        <v>1</v>
      </c>
      <c r="D30" s="62">
        <v>1</v>
      </c>
      <c r="E30" s="24">
        <v>100</v>
      </c>
      <c r="F30" s="25"/>
      <c r="G30" s="51"/>
      <c r="H30" s="25">
        <v>1</v>
      </c>
      <c r="I30" s="25">
        <v>1</v>
      </c>
      <c r="J30" s="24">
        <v>100</v>
      </c>
      <c r="K30" s="26"/>
      <c r="L30" s="215"/>
      <c r="M30" s="231"/>
      <c r="N30" s="27"/>
      <c r="O30" s="246"/>
      <c r="P30" s="246"/>
      <c r="Q30" s="251"/>
      <c r="R30" s="64"/>
    </row>
    <row r="31" spans="1:18" ht="24" customHeight="1" x14ac:dyDescent="0.25">
      <c r="A31" s="20" t="s">
        <v>35</v>
      </c>
      <c r="B31" s="21" t="s">
        <v>8</v>
      </c>
      <c r="C31" s="62">
        <v>34</v>
      </c>
      <c r="D31" s="62">
        <v>34</v>
      </c>
      <c r="E31" s="24">
        <v>100</v>
      </c>
      <c r="F31" s="25"/>
      <c r="G31" s="51"/>
      <c r="H31" s="25">
        <v>100</v>
      </c>
      <c r="I31" s="25">
        <v>100</v>
      </c>
      <c r="J31" s="24">
        <v>100</v>
      </c>
      <c r="K31" s="26"/>
      <c r="L31" s="215"/>
      <c r="M31" s="231"/>
      <c r="N31" s="27"/>
      <c r="O31" s="246"/>
      <c r="P31" s="246"/>
      <c r="Q31" s="251"/>
      <c r="R31" s="64"/>
    </row>
    <row r="32" spans="1:18" ht="24.75" x14ac:dyDescent="0.25">
      <c r="A32" s="20" t="s">
        <v>36</v>
      </c>
      <c r="B32" s="21" t="s">
        <v>31</v>
      </c>
      <c r="C32" s="62">
        <v>1</v>
      </c>
      <c r="D32" s="62">
        <v>1</v>
      </c>
      <c r="E32" s="24">
        <v>100</v>
      </c>
      <c r="F32" s="25"/>
      <c r="G32" s="51"/>
      <c r="H32" s="25">
        <v>1</v>
      </c>
      <c r="I32" s="25">
        <v>1</v>
      </c>
      <c r="J32" s="24">
        <v>100</v>
      </c>
      <c r="K32" s="26"/>
      <c r="L32" s="215"/>
      <c r="M32" s="231"/>
      <c r="N32" s="27"/>
      <c r="O32" s="246"/>
      <c r="P32" s="246"/>
      <c r="Q32" s="251"/>
      <c r="R32" s="64"/>
    </row>
    <row r="33" spans="1:19" ht="33" x14ac:dyDescent="0.25">
      <c r="A33" s="20" t="s">
        <v>37</v>
      </c>
      <c r="B33" s="21" t="s">
        <v>8</v>
      </c>
      <c r="C33" s="62">
        <v>15</v>
      </c>
      <c r="D33" s="62">
        <v>15</v>
      </c>
      <c r="E33" s="24">
        <v>100</v>
      </c>
      <c r="F33" s="25"/>
      <c r="G33" s="51"/>
      <c r="H33" s="25">
        <v>100</v>
      </c>
      <c r="I33" s="25">
        <v>100</v>
      </c>
      <c r="J33" s="24">
        <v>100</v>
      </c>
      <c r="K33" s="26"/>
      <c r="L33" s="215"/>
      <c r="M33" s="231"/>
      <c r="N33" s="27"/>
      <c r="O33" s="246"/>
      <c r="P33" s="246"/>
      <c r="Q33" s="251"/>
      <c r="R33" s="64"/>
    </row>
    <row r="34" spans="1:19" ht="16.5" x14ac:dyDescent="0.25">
      <c r="A34" s="20" t="s">
        <v>38</v>
      </c>
      <c r="B34" s="21" t="s">
        <v>39</v>
      </c>
      <c r="C34" s="62">
        <v>5</v>
      </c>
      <c r="D34" s="62">
        <v>5</v>
      </c>
      <c r="E34" s="24">
        <v>100</v>
      </c>
      <c r="F34" s="25"/>
      <c r="G34" s="51"/>
      <c r="H34" s="25">
        <v>9</v>
      </c>
      <c r="I34" s="25">
        <v>9</v>
      </c>
      <c r="J34" s="24">
        <v>100</v>
      </c>
      <c r="K34" s="26"/>
      <c r="L34" s="215"/>
      <c r="M34" s="231"/>
      <c r="N34" s="27"/>
      <c r="O34" s="246"/>
      <c r="P34" s="246"/>
      <c r="Q34" s="251"/>
      <c r="R34" s="64"/>
    </row>
    <row r="35" spans="1:19" ht="24" customHeight="1" x14ac:dyDescent="0.25">
      <c r="A35" s="20" t="s">
        <v>40</v>
      </c>
      <c r="B35" s="21" t="s">
        <v>8</v>
      </c>
      <c r="C35" s="62">
        <v>35</v>
      </c>
      <c r="D35" s="62">
        <v>35</v>
      </c>
      <c r="E35" s="24">
        <v>100</v>
      </c>
      <c r="F35" s="25"/>
      <c r="G35" s="51"/>
      <c r="H35" s="25">
        <v>100</v>
      </c>
      <c r="I35" s="25">
        <v>100</v>
      </c>
      <c r="J35" s="24">
        <v>100</v>
      </c>
      <c r="K35" s="26"/>
      <c r="L35" s="215"/>
      <c r="M35" s="231"/>
      <c r="N35" s="27"/>
      <c r="O35" s="246"/>
      <c r="P35" s="246"/>
      <c r="Q35" s="251"/>
      <c r="R35" s="64"/>
    </row>
    <row r="36" spans="1:19" ht="24.75" x14ac:dyDescent="0.25">
      <c r="A36" s="20" t="s">
        <v>41</v>
      </c>
      <c r="B36" s="21" t="s">
        <v>8</v>
      </c>
      <c r="C36" s="62">
        <v>10</v>
      </c>
      <c r="D36" s="62">
        <v>10</v>
      </c>
      <c r="E36" s="24">
        <v>100</v>
      </c>
      <c r="F36" s="25"/>
      <c r="G36" s="51"/>
      <c r="H36" s="25">
        <v>100</v>
      </c>
      <c r="I36" s="25">
        <v>100</v>
      </c>
      <c r="J36" s="24">
        <v>100</v>
      </c>
      <c r="K36" s="26"/>
      <c r="L36" s="215"/>
      <c r="M36" s="231"/>
      <c r="N36" s="27"/>
      <c r="O36" s="246"/>
      <c r="P36" s="246"/>
      <c r="Q36" s="251"/>
      <c r="R36" s="64"/>
    </row>
    <row r="37" spans="1:19" ht="18" customHeight="1" x14ac:dyDescent="0.25">
      <c r="A37" s="20" t="s">
        <v>42</v>
      </c>
      <c r="B37" s="21" t="s">
        <v>8</v>
      </c>
      <c r="C37" s="66">
        <v>0</v>
      </c>
      <c r="D37" s="66">
        <v>0</v>
      </c>
      <c r="E37" s="66">
        <v>0</v>
      </c>
      <c r="F37" s="25"/>
      <c r="G37" s="51"/>
      <c r="H37" s="25">
        <v>100</v>
      </c>
      <c r="I37" s="25">
        <v>100</v>
      </c>
      <c r="J37" s="24">
        <v>100</v>
      </c>
      <c r="K37" s="26"/>
      <c r="L37" s="215"/>
      <c r="M37" s="231"/>
      <c r="N37" s="27"/>
      <c r="O37" s="246"/>
      <c r="P37" s="246"/>
      <c r="Q37" s="251"/>
      <c r="R37" s="64"/>
    </row>
    <row r="38" spans="1:19" ht="34.5" customHeight="1" x14ac:dyDescent="0.25">
      <c r="A38" s="20" t="s">
        <v>43</v>
      </c>
      <c r="B38" s="21" t="s">
        <v>8</v>
      </c>
      <c r="C38" s="62">
        <v>20</v>
      </c>
      <c r="D38" s="62">
        <v>20</v>
      </c>
      <c r="E38" s="24">
        <v>100</v>
      </c>
      <c r="F38" s="25"/>
      <c r="G38" s="51"/>
      <c r="H38" s="25">
        <v>100</v>
      </c>
      <c r="I38" s="25">
        <v>100</v>
      </c>
      <c r="J38" s="24">
        <v>100</v>
      </c>
      <c r="K38" s="26"/>
      <c r="L38" s="215"/>
      <c r="M38" s="231"/>
      <c r="N38" s="27"/>
      <c r="O38" s="246"/>
      <c r="P38" s="246"/>
      <c r="Q38" s="251"/>
      <c r="R38" s="64"/>
    </row>
    <row r="39" spans="1:19" ht="28.5" customHeight="1" x14ac:dyDescent="0.25">
      <c r="A39" s="20" t="s">
        <v>44</v>
      </c>
      <c r="B39" s="21" t="s">
        <v>45</v>
      </c>
      <c r="C39" s="62">
        <v>1</v>
      </c>
      <c r="D39" s="62">
        <v>1</v>
      </c>
      <c r="E39" s="24">
        <v>100</v>
      </c>
      <c r="F39" s="25"/>
      <c r="G39" s="51"/>
      <c r="H39" s="25">
        <v>1</v>
      </c>
      <c r="I39" s="25">
        <v>1</v>
      </c>
      <c r="J39" s="24">
        <v>100</v>
      </c>
      <c r="K39" s="26"/>
      <c r="L39" s="215"/>
      <c r="M39" s="231"/>
      <c r="N39" s="27"/>
      <c r="O39" s="246"/>
      <c r="P39" s="246"/>
      <c r="Q39" s="251"/>
      <c r="R39" s="64"/>
    </row>
    <row r="40" spans="1:19" ht="16.5" x14ac:dyDescent="0.25">
      <c r="A40" s="20" t="s">
        <v>21</v>
      </c>
      <c r="B40" s="21" t="s">
        <v>8</v>
      </c>
      <c r="C40" s="62">
        <v>100</v>
      </c>
      <c r="D40" s="62">
        <v>93</v>
      </c>
      <c r="E40" s="24">
        <v>93</v>
      </c>
      <c r="F40" s="25"/>
      <c r="G40" s="51"/>
      <c r="H40" s="25">
        <v>100</v>
      </c>
      <c r="I40" s="25">
        <v>100</v>
      </c>
      <c r="J40" s="24">
        <v>100</v>
      </c>
      <c r="K40" s="26"/>
      <c r="L40" s="215"/>
      <c r="M40" s="231"/>
      <c r="N40" s="27"/>
      <c r="O40" s="246"/>
      <c r="P40" s="246"/>
      <c r="Q40" s="251"/>
      <c r="R40" s="64"/>
    </row>
    <row r="41" spans="1:19" ht="18" customHeight="1" x14ac:dyDescent="0.25">
      <c r="A41" s="20" t="s">
        <v>46</v>
      </c>
      <c r="B41" s="21" t="s">
        <v>15</v>
      </c>
      <c r="C41" s="62">
        <v>1</v>
      </c>
      <c r="D41" s="62">
        <v>1</v>
      </c>
      <c r="E41" s="24">
        <v>100</v>
      </c>
      <c r="F41" s="25"/>
      <c r="G41" s="51"/>
      <c r="H41" s="25">
        <v>4</v>
      </c>
      <c r="I41" s="25">
        <v>3</v>
      </c>
      <c r="J41" s="24">
        <v>75</v>
      </c>
      <c r="K41" s="67"/>
      <c r="L41" s="215"/>
      <c r="M41" s="231"/>
      <c r="N41" s="27"/>
      <c r="O41" s="246"/>
      <c r="P41" s="246"/>
      <c r="Q41" s="251"/>
      <c r="R41" s="64"/>
    </row>
    <row r="42" spans="1:19" ht="42" customHeight="1" x14ac:dyDescent="0.25">
      <c r="A42" s="20" t="s">
        <v>47</v>
      </c>
      <c r="B42" s="21" t="s">
        <v>48</v>
      </c>
      <c r="C42" s="62">
        <v>18</v>
      </c>
      <c r="D42" s="62">
        <v>10</v>
      </c>
      <c r="E42" s="24">
        <v>55.56</v>
      </c>
      <c r="F42" s="25"/>
      <c r="G42" s="51"/>
      <c r="H42" s="25">
        <v>18</v>
      </c>
      <c r="I42" s="25">
        <v>10</v>
      </c>
      <c r="J42" s="24">
        <v>55.56</v>
      </c>
      <c r="K42" s="26"/>
      <c r="L42" s="215"/>
      <c r="M42" s="231"/>
      <c r="N42" s="27"/>
      <c r="O42" s="246"/>
      <c r="P42" s="246"/>
      <c r="Q42" s="251"/>
      <c r="R42" s="258" t="s">
        <v>435</v>
      </c>
    </row>
    <row r="43" spans="1:19" ht="24.75" x14ac:dyDescent="0.25">
      <c r="A43" s="20" t="s">
        <v>49</v>
      </c>
      <c r="B43" s="21" t="s">
        <v>15</v>
      </c>
      <c r="C43" s="62">
        <v>18</v>
      </c>
      <c r="D43" s="62">
        <v>18</v>
      </c>
      <c r="E43" s="24">
        <v>100</v>
      </c>
      <c r="F43" s="25"/>
      <c r="G43" s="51"/>
      <c r="H43" s="25">
        <v>18</v>
      </c>
      <c r="I43" s="25">
        <v>18</v>
      </c>
      <c r="J43" s="24">
        <v>100</v>
      </c>
      <c r="K43" s="26"/>
      <c r="L43" s="215"/>
      <c r="M43" s="231"/>
      <c r="N43" s="27"/>
      <c r="O43" s="246"/>
      <c r="P43" s="246"/>
      <c r="Q43" s="251"/>
      <c r="R43" s="64"/>
    </row>
    <row r="44" spans="1:19" ht="22.5" customHeight="1" x14ac:dyDescent="0.25">
      <c r="A44" s="20" t="s">
        <v>50</v>
      </c>
      <c r="B44" s="21" t="s">
        <v>51</v>
      </c>
      <c r="C44" s="62">
        <v>33</v>
      </c>
      <c r="D44" s="62">
        <v>25</v>
      </c>
      <c r="E44" s="24">
        <v>75.760000000000005</v>
      </c>
      <c r="F44" s="25"/>
      <c r="G44" s="51"/>
      <c r="H44" s="25">
        <v>84.8</v>
      </c>
      <c r="I44" s="25">
        <v>56.8</v>
      </c>
      <c r="J44" s="24">
        <v>66.98</v>
      </c>
      <c r="K44" s="26"/>
      <c r="L44" s="215"/>
      <c r="M44" s="231"/>
      <c r="N44" s="27"/>
      <c r="O44" s="246"/>
      <c r="P44" s="246"/>
      <c r="Q44" s="251"/>
      <c r="R44" s="258" t="s">
        <v>435</v>
      </c>
    </row>
    <row r="45" spans="1:19" ht="24.75" customHeight="1" x14ac:dyDescent="0.25">
      <c r="A45" s="20" t="s">
        <v>52</v>
      </c>
      <c r="B45" s="21" t="s">
        <v>15</v>
      </c>
      <c r="C45" s="62">
        <v>1</v>
      </c>
      <c r="D45" s="62">
        <v>1</v>
      </c>
      <c r="E45" s="24">
        <v>100</v>
      </c>
      <c r="F45" s="25"/>
      <c r="G45" s="51"/>
      <c r="H45" s="25">
        <v>1</v>
      </c>
      <c r="I45" s="25">
        <v>1</v>
      </c>
      <c r="J45" s="24">
        <v>100</v>
      </c>
      <c r="K45" s="26"/>
      <c r="L45" s="215"/>
      <c r="M45" s="231"/>
      <c r="N45" s="27"/>
      <c r="O45" s="246"/>
      <c r="P45" s="246"/>
      <c r="Q45" s="251"/>
      <c r="R45" s="64"/>
    </row>
    <row r="46" spans="1:19" ht="116.25" customHeight="1" x14ac:dyDescent="0.25">
      <c r="A46" s="20" t="s">
        <v>53</v>
      </c>
      <c r="B46" s="21" t="s">
        <v>54</v>
      </c>
      <c r="C46" s="62">
        <v>7</v>
      </c>
      <c r="D46" s="62">
        <v>1</v>
      </c>
      <c r="E46" s="24">
        <v>14.29</v>
      </c>
      <c r="F46" s="25"/>
      <c r="G46" s="51"/>
      <c r="H46" s="25">
        <v>21</v>
      </c>
      <c r="I46" s="25">
        <v>15</v>
      </c>
      <c r="J46" s="24">
        <v>71.430000000000007</v>
      </c>
      <c r="K46" s="26"/>
      <c r="L46" s="215"/>
      <c r="M46" s="231"/>
      <c r="N46" s="27"/>
      <c r="O46" s="246"/>
      <c r="P46" s="246"/>
      <c r="Q46" s="251"/>
      <c r="R46" s="257" t="s">
        <v>434</v>
      </c>
    </row>
    <row r="47" spans="1:19" ht="26.25" customHeight="1" x14ac:dyDescent="0.25">
      <c r="A47" s="20" t="s">
        <v>55</v>
      </c>
      <c r="B47" s="21" t="s">
        <v>15</v>
      </c>
      <c r="C47" s="62">
        <v>1</v>
      </c>
      <c r="D47" s="62">
        <v>1</v>
      </c>
      <c r="E47" s="24">
        <v>100</v>
      </c>
      <c r="F47" s="25"/>
      <c r="G47" s="51"/>
      <c r="H47" s="25">
        <v>1</v>
      </c>
      <c r="I47" s="25">
        <v>1</v>
      </c>
      <c r="J47" s="24">
        <v>100</v>
      </c>
      <c r="K47" s="26"/>
      <c r="L47" s="215"/>
      <c r="M47" s="231"/>
      <c r="N47" s="27"/>
      <c r="O47" s="246"/>
      <c r="P47" s="246"/>
      <c r="Q47" s="251"/>
      <c r="R47" s="71"/>
    </row>
    <row r="48" spans="1:19" x14ac:dyDescent="0.25">
      <c r="A48" s="37" t="s">
        <v>56</v>
      </c>
      <c r="B48" s="38"/>
      <c r="C48" s="39"/>
      <c r="D48" s="40"/>
      <c r="E48" s="44">
        <f>AVERAGE(E50:E54,E59:E60,E62:E64,E66,E69:E70,E72:E80,E82:E83)</f>
        <v>97.601739093304943</v>
      </c>
      <c r="F48" s="42"/>
      <c r="G48" s="43">
        <v>97.8</v>
      </c>
      <c r="H48" s="42"/>
      <c r="I48" s="42"/>
      <c r="J48" s="44">
        <f>AVERAGE(J49:J83)</f>
        <v>95.063249071637301</v>
      </c>
      <c r="K48" s="52">
        <v>27.3</v>
      </c>
      <c r="L48" s="216">
        <v>13420262936</v>
      </c>
      <c r="M48" s="232">
        <v>12955023237</v>
      </c>
      <c r="N48" s="178">
        <f>M48/L48*100</f>
        <v>96.533304144496384</v>
      </c>
      <c r="O48" s="232">
        <v>56466912483</v>
      </c>
      <c r="P48" s="232">
        <v>55022652884</v>
      </c>
      <c r="Q48" s="253">
        <f>P48/O48*100</f>
        <v>97.442290475090516</v>
      </c>
      <c r="R48" s="46"/>
      <c r="S48" s="84"/>
    </row>
    <row r="49" spans="1:18" ht="20.25" customHeight="1" x14ac:dyDescent="0.25">
      <c r="A49" s="59" t="s">
        <v>57</v>
      </c>
      <c r="B49" s="72" t="s">
        <v>8</v>
      </c>
      <c r="C49" s="66">
        <v>0</v>
      </c>
      <c r="D49" s="66">
        <v>0</v>
      </c>
      <c r="E49" s="66">
        <v>0</v>
      </c>
      <c r="F49" s="75"/>
      <c r="G49" s="76"/>
      <c r="H49" s="85">
        <v>51</v>
      </c>
      <c r="I49" s="85">
        <v>51</v>
      </c>
      <c r="J49" s="58">
        <f>(I49/H49)*100</f>
        <v>100</v>
      </c>
      <c r="K49" s="77"/>
      <c r="L49" s="218"/>
      <c r="M49" s="234"/>
      <c r="N49" s="78"/>
      <c r="O49" s="246"/>
      <c r="P49" s="246"/>
      <c r="Q49" s="251"/>
      <c r="R49" s="79"/>
    </row>
    <row r="50" spans="1:18" ht="22.5" customHeight="1" x14ac:dyDescent="0.25">
      <c r="A50" s="59" t="s">
        <v>58</v>
      </c>
      <c r="B50" s="72" t="s">
        <v>8</v>
      </c>
      <c r="C50" s="80">
        <v>2</v>
      </c>
      <c r="D50" s="81">
        <v>1.85</v>
      </c>
      <c r="E50" s="58">
        <f>(D50/C50)*100</f>
        <v>92.5</v>
      </c>
      <c r="F50" s="85"/>
      <c r="G50" s="90"/>
      <c r="H50" s="85">
        <v>57</v>
      </c>
      <c r="I50" s="85">
        <v>56.85</v>
      </c>
      <c r="J50" s="58">
        <f t="shared" ref="J50:J83" si="3">(I50/H50)*100</f>
        <v>99.73684210526315</v>
      </c>
      <c r="K50" s="77"/>
      <c r="L50" s="218"/>
      <c r="M50" s="234"/>
      <c r="N50" s="78"/>
      <c r="O50" s="246"/>
      <c r="P50" s="246"/>
      <c r="Q50" s="251"/>
      <c r="R50" s="83"/>
    </row>
    <row r="51" spans="1:18" ht="24.75" customHeight="1" x14ac:dyDescent="0.25">
      <c r="A51" s="59" t="s">
        <v>29</v>
      </c>
      <c r="B51" s="72" t="s">
        <v>8</v>
      </c>
      <c r="C51" s="80">
        <v>100</v>
      </c>
      <c r="D51" s="81">
        <v>100</v>
      </c>
      <c r="E51" s="58">
        <f t="shared" ref="E51:E54" si="4">(D51/C51)*100</f>
        <v>100</v>
      </c>
      <c r="F51" s="85"/>
      <c r="G51" s="90"/>
      <c r="H51" s="85">
        <v>100</v>
      </c>
      <c r="I51" s="85">
        <v>100</v>
      </c>
      <c r="J51" s="58">
        <f t="shared" si="3"/>
        <v>100</v>
      </c>
      <c r="K51" s="77"/>
      <c r="L51" s="218"/>
      <c r="M51" s="234"/>
      <c r="N51" s="78"/>
      <c r="O51" s="246"/>
      <c r="P51" s="246"/>
      <c r="Q51" s="251"/>
      <c r="R51" s="83"/>
    </row>
    <row r="52" spans="1:18" ht="15" customHeight="1" x14ac:dyDescent="0.25">
      <c r="A52" s="59" t="s">
        <v>59</v>
      </c>
      <c r="B52" s="72" t="s">
        <v>51</v>
      </c>
      <c r="C52" s="80">
        <v>454</v>
      </c>
      <c r="D52" s="81">
        <v>421</v>
      </c>
      <c r="E52" s="58">
        <f t="shared" si="4"/>
        <v>92.731277533039645</v>
      </c>
      <c r="F52" s="85"/>
      <c r="G52" s="90"/>
      <c r="H52" s="85">
        <v>4813.5</v>
      </c>
      <c r="I52" s="85">
        <v>4780.5</v>
      </c>
      <c r="J52" s="58">
        <f t="shared" si="3"/>
        <v>99.314428170769702</v>
      </c>
      <c r="K52" s="77"/>
      <c r="L52" s="218"/>
      <c r="M52" s="234"/>
      <c r="N52" s="78"/>
      <c r="O52" s="246"/>
      <c r="P52" s="246"/>
      <c r="Q52" s="251"/>
      <c r="R52" s="83"/>
    </row>
    <row r="53" spans="1:18" ht="23.25" customHeight="1" x14ac:dyDescent="0.25">
      <c r="A53" s="59" t="s">
        <v>32</v>
      </c>
      <c r="B53" s="72" t="s">
        <v>15</v>
      </c>
      <c r="C53" s="80">
        <v>5</v>
      </c>
      <c r="D53" s="81">
        <v>5</v>
      </c>
      <c r="E53" s="58">
        <f t="shared" si="4"/>
        <v>100</v>
      </c>
      <c r="F53" s="85"/>
      <c r="G53" s="90"/>
      <c r="H53" s="85">
        <v>15</v>
      </c>
      <c r="I53" s="85">
        <v>15</v>
      </c>
      <c r="J53" s="58">
        <f t="shared" si="3"/>
        <v>100</v>
      </c>
      <c r="K53" s="77"/>
      <c r="L53" s="218"/>
      <c r="M53" s="234"/>
      <c r="N53" s="78"/>
      <c r="O53" s="246"/>
      <c r="P53" s="246"/>
      <c r="Q53" s="251"/>
      <c r="R53" s="83"/>
    </row>
    <row r="54" spans="1:18" ht="16.5" x14ac:dyDescent="0.25">
      <c r="A54" s="59" t="s">
        <v>60</v>
      </c>
      <c r="B54" s="72" t="s">
        <v>15</v>
      </c>
      <c r="C54" s="80">
        <v>3</v>
      </c>
      <c r="D54" s="81">
        <v>3</v>
      </c>
      <c r="E54" s="58">
        <f t="shared" si="4"/>
        <v>100</v>
      </c>
      <c r="F54" s="85"/>
      <c r="G54" s="90"/>
      <c r="H54" s="85">
        <v>3</v>
      </c>
      <c r="I54" s="85">
        <v>3</v>
      </c>
      <c r="J54" s="58">
        <f t="shared" si="3"/>
        <v>100</v>
      </c>
      <c r="K54" s="77"/>
      <c r="L54" s="218"/>
      <c r="M54" s="234"/>
      <c r="N54" s="78"/>
      <c r="O54" s="246"/>
      <c r="P54" s="246"/>
      <c r="Q54" s="251"/>
      <c r="R54" s="83"/>
    </row>
    <row r="55" spans="1:18" ht="143.25" customHeight="1" x14ac:dyDescent="0.25">
      <c r="A55" s="59" t="s">
        <v>61</v>
      </c>
      <c r="B55" s="72" t="s">
        <v>8</v>
      </c>
      <c r="C55" s="66">
        <v>0</v>
      </c>
      <c r="D55" s="66">
        <v>0</v>
      </c>
      <c r="E55" s="66">
        <v>0</v>
      </c>
      <c r="F55" s="85"/>
      <c r="G55" s="90"/>
      <c r="H55" s="85">
        <v>100</v>
      </c>
      <c r="I55" s="85">
        <v>75</v>
      </c>
      <c r="J55" s="58">
        <f t="shared" si="3"/>
        <v>75</v>
      </c>
      <c r="K55" s="77"/>
      <c r="L55" s="218"/>
      <c r="M55" s="234"/>
      <c r="N55" s="78"/>
      <c r="O55" s="246"/>
      <c r="P55" s="246"/>
      <c r="Q55" s="251"/>
      <c r="R55" s="83" t="s">
        <v>436</v>
      </c>
    </row>
    <row r="56" spans="1:18" ht="18.75" customHeight="1" x14ac:dyDescent="0.25">
      <c r="A56" s="59" t="s">
        <v>62</v>
      </c>
      <c r="B56" s="72" t="s">
        <v>31</v>
      </c>
      <c r="C56" s="66">
        <v>0</v>
      </c>
      <c r="D56" s="66">
        <v>0</v>
      </c>
      <c r="E56" s="66">
        <v>0</v>
      </c>
      <c r="F56" s="85"/>
      <c r="G56" s="90"/>
      <c r="H56" s="85">
        <v>1</v>
      </c>
      <c r="I56" s="85">
        <v>1</v>
      </c>
      <c r="J56" s="58">
        <f t="shared" si="3"/>
        <v>100</v>
      </c>
      <c r="K56" s="77"/>
      <c r="L56" s="218"/>
      <c r="M56" s="234"/>
      <c r="N56" s="78"/>
      <c r="O56" s="246"/>
      <c r="P56" s="246"/>
      <c r="Q56" s="251"/>
      <c r="R56" s="83"/>
    </row>
    <row r="57" spans="1:18" ht="18.75" customHeight="1" x14ac:dyDescent="0.25">
      <c r="A57" s="59" t="s">
        <v>63</v>
      </c>
      <c r="B57" s="72" t="s">
        <v>8</v>
      </c>
      <c r="C57" s="66">
        <v>0</v>
      </c>
      <c r="D57" s="66">
        <v>0</v>
      </c>
      <c r="E57" s="66">
        <v>0</v>
      </c>
      <c r="F57" s="85"/>
      <c r="G57" s="90"/>
      <c r="H57" s="85">
        <v>100</v>
      </c>
      <c r="I57" s="85">
        <v>100</v>
      </c>
      <c r="J57" s="58">
        <f t="shared" si="3"/>
        <v>100</v>
      </c>
      <c r="K57" s="77"/>
      <c r="L57" s="218"/>
      <c r="M57" s="234"/>
      <c r="N57" s="78"/>
      <c r="O57" s="246"/>
      <c r="P57" s="246"/>
      <c r="Q57" s="251"/>
      <c r="R57" s="83"/>
    </row>
    <row r="58" spans="1:18" ht="18.75" customHeight="1" x14ac:dyDescent="0.25">
      <c r="A58" s="59" t="s">
        <v>64</v>
      </c>
      <c r="B58" s="72" t="s">
        <v>39</v>
      </c>
      <c r="C58" s="66">
        <v>0</v>
      </c>
      <c r="D58" s="66">
        <v>0</v>
      </c>
      <c r="E58" s="66">
        <v>0</v>
      </c>
      <c r="F58" s="85"/>
      <c r="G58" s="90"/>
      <c r="H58" s="85">
        <v>2</v>
      </c>
      <c r="I58" s="85">
        <v>2</v>
      </c>
      <c r="J58" s="58">
        <f t="shared" si="3"/>
        <v>100</v>
      </c>
      <c r="K58" s="77"/>
      <c r="L58" s="218"/>
      <c r="M58" s="234"/>
      <c r="N58" s="78"/>
      <c r="O58" s="246"/>
      <c r="P58" s="246"/>
      <c r="Q58" s="251"/>
      <c r="R58" s="83"/>
    </row>
    <row r="59" spans="1:18" ht="35.25" customHeight="1" x14ac:dyDescent="0.25">
      <c r="A59" s="59" t="s">
        <v>65</v>
      </c>
      <c r="B59" s="72" t="s">
        <v>8</v>
      </c>
      <c r="C59" s="80">
        <v>40</v>
      </c>
      <c r="D59" s="81">
        <v>40</v>
      </c>
      <c r="E59" s="58">
        <f>(D59/C59)*100</f>
        <v>100</v>
      </c>
      <c r="F59" s="85"/>
      <c r="G59" s="90"/>
      <c r="H59" s="85">
        <v>70</v>
      </c>
      <c r="I59" s="85">
        <v>70</v>
      </c>
      <c r="J59" s="58">
        <f t="shared" si="3"/>
        <v>100</v>
      </c>
      <c r="K59" s="77"/>
      <c r="L59" s="218"/>
      <c r="M59" s="234"/>
      <c r="N59" s="78"/>
      <c r="O59" s="246"/>
      <c r="P59" s="246"/>
      <c r="Q59" s="251"/>
      <c r="R59" s="83"/>
    </row>
    <row r="60" spans="1:18" ht="10.5" customHeight="1" x14ac:dyDescent="0.25">
      <c r="A60" s="59" t="s">
        <v>66</v>
      </c>
      <c r="B60" s="72" t="s">
        <v>67</v>
      </c>
      <c r="C60" s="80">
        <v>342050</v>
      </c>
      <c r="D60" s="81">
        <v>342050</v>
      </c>
      <c r="E60" s="58">
        <f>(D60/C60)*100</f>
        <v>100</v>
      </c>
      <c r="F60" s="85"/>
      <c r="G60" s="90"/>
      <c r="H60" s="85">
        <v>3891000</v>
      </c>
      <c r="I60" s="85">
        <v>3891000</v>
      </c>
      <c r="J60" s="58">
        <f t="shared" si="3"/>
        <v>100</v>
      </c>
      <c r="K60" s="77"/>
      <c r="L60" s="218"/>
      <c r="M60" s="234"/>
      <c r="N60" s="78"/>
      <c r="O60" s="246"/>
      <c r="P60" s="246"/>
      <c r="Q60" s="251"/>
      <c r="R60" s="83"/>
    </row>
    <row r="61" spans="1:18" ht="17.25" customHeight="1" x14ac:dyDescent="0.25">
      <c r="A61" s="59" t="s">
        <v>68</v>
      </c>
      <c r="B61" s="72" t="s">
        <v>51</v>
      </c>
      <c r="C61" s="66">
        <v>0</v>
      </c>
      <c r="D61" s="66">
        <v>0</v>
      </c>
      <c r="E61" s="66">
        <v>0</v>
      </c>
      <c r="F61" s="85"/>
      <c r="G61" s="90"/>
      <c r="H61" s="85">
        <v>87</v>
      </c>
      <c r="I61" s="85">
        <v>87</v>
      </c>
      <c r="J61" s="58">
        <f t="shared" si="3"/>
        <v>100</v>
      </c>
      <c r="K61" s="77"/>
      <c r="L61" s="218"/>
      <c r="M61" s="234"/>
      <c r="N61" s="78"/>
      <c r="O61" s="246"/>
      <c r="P61" s="246"/>
      <c r="Q61" s="251"/>
      <c r="R61" s="83"/>
    </row>
    <row r="62" spans="1:18" ht="33" x14ac:dyDescent="0.25">
      <c r="A62" s="59" t="s">
        <v>69</v>
      </c>
      <c r="B62" s="72" t="s">
        <v>45</v>
      </c>
      <c r="C62" s="80">
        <v>1</v>
      </c>
      <c r="D62" s="81">
        <v>1</v>
      </c>
      <c r="E62" s="58">
        <f t="shared" ref="E62:E83" si="5">(D62/C62)*100</f>
        <v>100</v>
      </c>
      <c r="F62" s="85"/>
      <c r="G62" s="90"/>
      <c r="H62" s="85">
        <v>3</v>
      </c>
      <c r="I62" s="85">
        <v>3</v>
      </c>
      <c r="J62" s="58">
        <f t="shared" si="3"/>
        <v>100</v>
      </c>
      <c r="K62" s="77"/>
      <c r="L62" s="218"/>
      <c r="M62" s="234"/>
      <c r="N62" s="78"/>
      <c r="O62" s="246"/>
      <c r="P62" s="246"/>
      <c r="Q62" s="251"/>
      <c r="R62" s="83"/>
    </row>
    <row r="63" spans="1:18" ht="16.5" customHeight="1" x14ac:dyDescent="0.25">
      <c r="A63" s="59" t="s">
        <v>70</v>
      </c>
      <c r="B63" s="72" t="s">
        <v>8</v>
      </c>
      <c r="C63" s="80">
        <v>20</v>
      </c>
      <c r="D63" s="81">
        <v>20</v>
      </c>
      <c r="E63" s="58">
        <f t="shared" si="5"/>
        <v>100</v>
      </c>
      <c r="F63" s="85"/>
      <c r="G63" s="90"/>
      <c r="H63" s="85">
        <v>100</v>
      </c>
      <c r="I63" s="85">
        <v>100</v>
      </c>
      <c r="J63" s="58">
        <f t="shared" si="3"/>
        <v>100</v>
      </c>
      <c r="K63" s="77"/>
      <c r="L63" s="218"/>
      <c r="M63" s="234"/>
      <c r="N63" s="78"/>
      <c r="O63" s="246"/>
      <c r="P63" s="246"/>
      <c r="Q63" s="251"/>
      <c r="R63" s="83"/>
    </row>
    <row r="64" spans="1:18" ht="27" customHeight="1" x14ac:dyDescent="0.25">
      <c r="A64" s="59" t="s">
        <v>71</v>
      </c>
      <c r="B64" s="72" t="s">
        <v>8</v>
      </c>
      <c r="C64" s="80">
        <v>30</v>
      </c>
      <c r="D64" s="81">
        <v>30</v>
      </c>
      <c r="E64" s="58">
        <f t="shared" si="5"/>
        <v>100</v>
      </c>
      <c r="F64" s="85"/>
      <c r="G64" s="90"/>
      <c r="H64" s="85">
        <v>100</v>
      </c>
      <c r="I64" s="85">
        <v>100</v>
      </c>
      <c r="J64" s="58">
        <f t="shared" si="3"/>
        <v>100</v>
      </c>
      <c r="K64" s="77"/>
      <c r="L64" s="218"/>
      <c r="M64" s="234"/>
      <c r="N64" s="78"/>
      <c r="O64" s="246"/>
      <c r="P64" s="246"/>
      <c r="Q64" s="251"/>
      <c r="R64" s="83"/>
    </row>
    <row r="65" spans="1:20" ht="76.5" customHeight="1" x14ac:dyDescent="0.25">
      <c r="A65" s="59" t="s">
        <v>72</v>
      </c>
      <c r="B65" s="72" t="s">
        <v>73</v>
      </c>
      <c r="C65" s="66">
        <v>0</v>
      </c>
      <c r="D65" s="66">
        <v>0</v>
      </c>
      <c r="E65" s="66">
        <v>0</v>
      </c>
      <c r="F65" s="85"/>
      <c r="G65" s="90"/>
      <c r="H65" s="85">
        <v>2</v>
      </c>
      <c r="I65" s="85">
        <v>0</v>
      </c>
      <c r="J65" s="58">
        <f t="shared" si="3"/>
        <v>0</v>
      </c>
      <c r="K65" s="86"/>
      <c r="L65" s="219"/>
      <c r="M65" s="235"/>
      <c r="N65" s="87"/>
      <c r="O65" s="247"/>
      <c r="P65" s="247"/>
      <c r="Q65" s="254"/>
      <c r="R65" s="83" t="s">
        <v>437</v>
      </c>
    </row>
    <row r="66" spans="1:20" ht="18.75" customHeight="1" x14ac:dyDescent="0.25">
      <c r="A66" s="59" t="s">
        <v>74</v>
      </c>
      <c r="B66" s="72" t="s">
        <v>15</v>
      </c>
      <c r="C66" s="80">
        <v>1</v>
      </c>
      <c r="D66" s="81">
        <v>1</v>
      </c>
      <c r="E66" s="58">
        <f t="shared" si="5"/>
        <v>100</v>
      </c>
      <c r="F66" s="85"/>
      <c r="G66" s="90"/>
      <c r="H66" s="85">
        <v>1</v>
      </c>
      <c r="I66" s="85">
        <v>1</v>
      </c>
      <c r="J66" s="58">
        <f t="shared" si="3"/>
        <v>100</v>
      </c>
      <c r="K66" s="77"/>
      <c r="L66" s="218"/>
      <c r="M66" s="234"/>
      <c r="N66" s="78"/>
      <c r="O66" s="246"/>
      <c r="P66" s="246"/>
      <c r="Q66" s="251"/>
      <c r="R66" s="83"/>
    </row>
    <row r="67" spans="1:20" ht="23.25" customHeight="1" x14ac:dyDescent="0.25">
      <c r="A67" s="59" t="s">
        <v>75</v>
      </c>
      <c r="B67" s="72" t="s">
        <v>51</v>
      </c>
      <c r="C67" s="66">
        <v>0</v>
      </c>
      <c r="D67" s="66">
        <v>0</v>
      </c>
      <c r="E67" s="66">
        <v>0</v>
      </c>
      <c r="F67" s="85"/>
      <c r="G67" s="90"/>
      <c r="H67" s="85">
        <v>3864</v>
      </c>
      <c r="I67" s="85">
        <v>3864</v>
      </c>
      <c r="J67" s="58">
        <f t="shared" si="3"/>
        <v>100</v>
      </c>
      <c r="K67" s="77"/>
      <c r="L67" s="218"/>
      <c r="M67" s="234"/>
      <c r="N67" s="78"/>
      <c r="O67" s="246"/>
      <c r="P67" s="246"/>
      <c r="Q67" s="251"/>
      <c r="R67" s="83"/>
      <c r="T67" s="88"/>
    </row>
    <row r="68" spans="1:20" ht="18.75" customHeight="1" x14ac:dyDescent="0.25">
      <c r="A68" s="59" t="s">
        <v>76</v>
      </c>
      <c r="B68" s="72" t="s">
        <v>51</v>
      </c>
      <c r="C68" s="66">
        <v>0</v>
      </c>
      <c r="D68" s="66">
        <v>0</v>
      </c>
      <c r="E68" s="66">
        <v>0</v>
      </c>
      <c r="F68" s="85"/>
      <c r="G68" s="90"/>
      <c r="H68" s="85">
        <v>1255</v>
      </c>
      <c r="I68" s="85">
        <v>1255</v>
      </c>
      <c r="J68" s="58">
        <f t="shared" si="3"/>
        <v>100</v>
      </c>
      <c r="K68" s="77"/>
      <c r="L68" s="218"/>
      <c r="M68" s="234"/>
      <c r="N68" s="78"/>
      <c r="O68" s="246"/>
      <c r="P68" s="246"/>
      <c r="Q68" s="251"/>
      <c r="R68" s="83"/>
    </row>
    <row r="69" spans="1:20" ht="18.75" customHeight="1" x14ac:dyDescent="0.25">
      <c r="A69" s="59" t="s">
        <v>77</v>
      </c>
      <c r="B69" s="72" t="s">
        <v>51</v>
      </c>
      <c r="C69" s="80">
        <v>454</v>
      </c>
      <c r="D69" s="81">
        <v>421</v>
      </c>
      <c r="E69" s="58">
        <f t="shared" si="5"/>
        <v>92.731277533039645</v>
      </c>
      <c r="F69" s="85"/>
      <c r="G69" s="90"/>
      <c r="H69" s="85">
        <v>3558.5</v>
      </c>
      <c r="I69" s="85">
        <v>3532.5</v>
      </c>
      <c r="J69" s="58">
        <f t="shared" si="3"/>
        <v>99.269355065336512</v>
      </c>
      <c r="K69" s="77"/>
      <c r="L69" s="218"/>
      <c r="M69" s="234"/>
      <c r="N69" s="78"/>
      <c r="O69" s="246"/>
      <c r="P69" s="246"/>
      <c r="Q69" s="251"/>
      <c r="R69" s="83"/>
    </row>
    <row r="70" spans="1:20" ht="16.5" x14ac:dyDescent="0.25">
      <c r="A70" s="59" t="s">
        <v>78</v>
      </c>
      <c r="B70" s="72" t="s">
        <v>51</v>
      </c>
      <c r="C70" s="80">
        <v>3938</v>
      </c>
      <c r="D70" s="81">
        <v>3659</v>
      </c>
      <c r="E70" s="58">
        <f t="shared" si="5"/>
        <v>92.915185373285937</v>
      </c>
      <c r="F70" s="85"/>
      <c r="G70" s="90"/>
      <c r="H70" s="85">
        <v>3938</v>
      </c>
      <c r="I70" s="85">
        <v>3659</v>
      </c>
      <c r="J70" s="58">
        <f t="shared" si="3"/>
        <v>92.915185373285937</v>
      </c>
      <c r="K70" s="77"/>
      <c r="L70" s="218"/>
      <c r="M70" s="234"/>
      <c r="N70" s="78"/>
      <c r="O70" s="246"/>
      <c r="P70" s="246"/>
      <c r="Q70" s="251"/>
      <c r="R70" s="83"/>
    </row>
    <row r="71" spans="1:20" ht="24.75" customHeight="1" x14ac:dyDescent="0.25">
      <c r="A71" s="59" t="s">
        <v>79</v>
      </c>
      <c r="B71" s="72" t="s">
        <v>51</v>
      </c>
      <c r="C71" s="66">
        <v>0</v>
      </c>
      <c r="D71" s="66">
        <v>0</v>
      </c>
      <c r="E71" s="66">
        <v>0</v>
      </c>
      <c r="F71" s="85"/>
      <c r="G71" s="90"/>
      <c r="H71" s="85">
        <v>2500</v>
      </c>
      <c r="I71" s="85">
        <v>2526.87</v>
      </c>
      <c r="J71" s="58">
        <v>100</v>
      </c>
      <c r="K71" s="77"/>
      <c r="L71" s="218"/>
      <c r="M71" s="234"/>
      <c r="N71" s="78"/>
      <c r="O71" s="246"/>
      <c r="P71" s="246"/>
      <c r="Q71" s="251"/>
      <c r="R71" s="83"/>
    </row>
    <row r="72" spans="1:20" ht="24.75" x14ac:dyDescent="0.25">
      <c r="A72" s="59" t="s">
        <v>80</v>
      </c>
      <c r="B72" s="72" t="s">
        <v>51</v>
      </c>
      <c r="C72" s="80">
        <v>478</v>
      </c>
      <c r="D72" s="81">
        <v>478</v>
      </c>
      <c r="E72" s="58">
        <f t="shared" si="5"/>
        <v>100</v>
      </c>
      <c r="F72" s="85"/>
      <c r="G72" s="90"/>
      <c r="H72" s="85">
        <v>478</v>
      </c>
      <c r="I72" s="85">
        <v>478</v>
      </c>
      <c r="J72" s="58">
        <f t="shared" si="3"/>
        <v>100</v>
      </c>
      <c r="K72" s="77"/>
      <c r="L72" s="218"/>
      <c r="M72" s="234"/>
      <c r="N72" s="78"/>
      <c r="O72" s="246"/>
      <c r="P72" s="246"/>
      <c r="Q72" s="251"/>
      <c r="R72" s="83"/>
    </row>
    <row r="73" spans="1:20" ht="16.5" x14ac:dyDescent="0.25">
      <c r="A73" s="59" t="s">
        <v>21</v>
      </c>
      <c r="B73" s="89" t="s">
        <v>8</v>
      </c>
      <c r="C73" s="80">
        <v>100</v>
      </c>
      <c r="D73" s="81">
        <v>85</v>
      </c>
      <c r="E73" s="58">
        <f t="shared" si="5"/>
        <v>85</v>
      </c>
      <c r="F73" s="85"/>
      <c r="G73" s="90"/>
      <c r="H73" s="85">
        <v>100</v>
      </c>
      <c r="I73" s="85">
        <v>100</v>
      </c>
      <c r="J73" s="58">
        <f t="shared" si="3"/>
        <v>100</v>
      </c>
      <c r="K73" s="77"/>
      <c r="L73" s="218"/>
      <c r="M73" s="234"/>
      <c r="N73" s="78"/>
      <c r="O73" s="246"/>
      <c r="P73" s="246"/>
      <c r="Q73" s="251"/>
      <c r="R73" s="83"/>
    </row>
    <row r="74" spans="1:20" ht="17.25" customHeight="1" x14ac:dyDescent="0.25">
      <c r="A74" s="59" t="s">
        <v>46</v>
      </c>
      <c r="B74" s="72" t="s">
        <v>15</v>
      </c>
      <c r="C74" s="80">
        <v>2</v>
      </c>
      <c r="D74" s="81">
        <v>2</v>
      </c>
      <c r="E74" s="58">
        <f t="shared" si="5"/>
        <v>100</v>
      </c>
      <c r="F74" s="85"/>
      <c r="G74" s="90"/>
      <c r="H74" s="85">
        <v>6</v>
      </c>
      <c r="I74" s="85">
        <v>6</v>
      </c>
      <c r="J74" s="58">
        <f t="shared" si="3"/>
        <v>100</v>
      </c>
      <c r="K74" s="77"/>
      <c r="L74" s="218"/>
      <c r="M74" s="234"/>
      <c r="N74" s="78"/>
      <c r="O74" s="246"/>
      <c r="P74" s="246"/>
      <c r="Q74" s="251"/>
      <c r="R74" s="83"/>
    </row>
    <row r="75" spans="1:20" ht="42" customHeight="1" x14ac:dyDescent="0.25">
      <c r="A75" s="59" t="s">
        <v>47</v>
      </c>
      <c r="B75" s="72" t="s">
        <v>48</v>
      </c>
      <c r="C75" s="80">
        <v>143</v>
      </c>
      <c r="D75" s="81">
        <v>127</v>
      </c>
      <c r="E75" s="58">
        <f t="shared" si="5"/>
        <v>88.811188811188813</v>
      </c>
      <c r="F75" s="85"/>
      <c r="G75" s="90"/>
      <c r="H75" s="85">
        <v>595</v>
      </c>
      <c r="I75" s="85">
        <v>579</v>
      </c>
      <c r="J75" s="58">
        <f t="shared" si="3"/>
        <v>97.310924369747895</v>
      </c>
      <c r="K75" s="77"/>
      <c r="L75" s="218"/>
      <c r="M75" s="234"/>
      <c r="N75" s="78"/>
      <c r="O75" s="246"/>
      <c r="P75" s="246"/>
      <c r="Q75" s="251"/>
      <c r="R75" s="83"/>
    </row>
    <row r="76" spans="1:20" ht="24.75" x14ac:dyDescent="0.25">
      <c r="A76" s="59" t="s">
        <v>49</v>
      </c>
      <c r="B76" s="72" t="s">
        <v>15</v>
      </c>
      <c r="C76" s="80">
        <v>90</v>
      </c>
      <c r="D76" s="81">
        <v>90</v>
      </c>
      <c r="E76" s="58">
        <f t="shared" si="5"/>
        <v>100</v>
      </c>
      <c r="F76" s="85"/>
      <c r="G76" s="90"/>
      <c r="H76" s="85">
        <v>164</v>
      </c>
      <c r="I76" s="85">
        <v>164</v>
      </c>
      <c r="J76" s="58">
        <f t="shared" si="3"/>
        <v>100</v>
      </c>
      <c r="K76" s="77"/>
      <c r="L76" s="218"/>
      <c r="M76" s="234"/>
      <c r="N76" s="78"/>
      <c r="O76" s="246"/>
      <c r="P76" s="246"/>
      <c r="Q76" s="251"/>
      <c r="R76" s="83"/>
    </row>
    <row r="77" spans="1:20" ht="24.75" x14ac:dyDescent="0.25">
      <c r="A77" s="59" t="s">
        <v>50</v>
      </c>
      <c r="B77" s="72" t="s">
        <v>51</v>
      </c>
      <c r="C77" s="80">
        <v>356</v>
      </c>
      <c r="D77" s="81">
        <v>348</v>
      </c>
      <c r="E77" s="58">
        <f t="shared" si="5"/>
        <v>97.752808988764045</v>
      </c>
      <c r="F77" s="85"/>
      <c r="G77" s="90"/>
      <c r="H77" s="85">
        <v>1266.8</v>
      </c>
      <c r="I77" s="85">
        <v>1228.8</v>
      </c>
      <c r="J77" s="58">
        <f t="shared" si="3"/>
        <v>97.000315756236191</v>
      </c>
      <c r="K77" s="77"/>
      <c r="L77" s="218"/>
      <c r="M77" s="234"/>
      <c r="N77" s="78"/>
      <c r="O77" s="246"/>
      <c r="P77" s="246"/>
      <c r="Q77" s="251"/>
      <c r="R77" s="83"/>
    </row>
    <row r="78" spans="1:20" ht="26.25" customHeight="1" x14ac:dyDescent="0.25">
      <c r="A78" s="59" t="s">
        <v>52</v>
      </c>
      <c r="B78" s="72" t="s">
        <v>15</v>
      </c>
      <c r="C78" s="80">
        <v>1</v>
      </c>
      <c r="D78" s="81">
        <v>1</v>
      </c>
      <c r="E78" s="58">
        <f t="shared" si="5"/>
        <v>100</v>
      </c>
      <c r="F78" s="85"/>
      <c r="G78" s="90"/>
      <c r="H78" s="85">
        <v>1</v>
      </c>
      <c r="I78" s="85">
        <v>1</v>
      </c>
      <c r="J78" s="58">
        <f t="shared" si="3"/>
        <v>100</v>
      </c>
      <c r="K78" s="77"/>
      <c r="L78" s="218"/>
      <c r="M78" s="234"/>
      <c r="N78" s="78"/>
      <c r="O78" s="246"/>
      <c r="P78" s="246"/>
      <c r="Q78" s="251"/>
      <c r="R78" s="83"/>
    </row>
    <row r="79" spans="1:20" ht="25.5" customHeight="1" x14ac:dyDescent="0.25">
      <c r="A79" s="59" t="s">
        <v>53</v>
      </c>
      <c r="B79" s="72" t="s">
        <v>54</v>
      </c>
      <c r="C79" s="80">
        <v>5</v>
      </c>
      <c r="D79" s="81">
        <v>5</v>
      </c>
      <c r="E79" s="58">
        <f t="shared" si="5"/>
        <v>100</v>
      </c>
      <c r="F79" s="85"/>
      <c r="G79" s="90"/>
      <c r="H79" s="85">
        <v>15</v>
      </c>
      <c r="I79" s="85">
        <v>15</v>
      </c>
      <c r="J79" s="58">
        <f t="shared" si="3"/>
        <v>100</v>
      </c>
      <c r="K79" s="77"/>
      <c r="L79" s="218"/>
      <c r="M79" s="234"/>
      <c r="N79" s="78"/>
      <c r="O79" s="246"/>
      <c r="P79" s="246"/>
      <c r="Q79" s="251"/>
      <c r="R79" s="83"/>
    </row>
    <row r="80" spans="1:20" ht="24" customHeight="1" x14ac:dyDescent="0.25">
      <c r="A80" s="59" t="s">
        <v>55</v>
      </c>
      <c r="B80" s="72" t="s">
        <v>15</v>
      </c>
      <c r="C80" s="80">
        <v>1</v>
      </c>
      <c r="D80" s="81">
        <v>1</v>
      </c>
      <c r="E80" s="58">
        <f t="shared" si="5"/>
        <v>100</v>
      </c>
      <c r="F80" s="85"/>
      <c r="G80" s="90"/>
      <c r="H80" s="85">
        <v>1</v>
      </c>
      <c r="I80" s="85">
        <v>1</v>
      </c>
      <c r="J80" s="58">
        <f t="shared" si="3"/>
        <v>100</v>
      </c>
      <c r="K80" s="77"/>
      <c r="L80" s="218"/>
      <c r="M80" s="234"/>
      <c r="N80" s="78"/>
      <c r="O80" s="246"/>
      <c r="P80" s="246"/>
      <c r="Q80" s="251"/>
      <c r="R80" s="83"/>
    </row>
    <row r="81" spans="1:18" ht="36" customHeight="1" x14ac:dyDescent="0.25">
      <c r="A81" s="59" t="s">
        <v>81</v>
      </c>
      <c r="B81" s="72" t="s">
        <v>8</v>
      </c>
      <c r="C81" s="66">
        <v>0</v>
      </c>
      <c r="D81" s="66">
        <v>0</v>
      </c>
      <c r="E81" s="66">
        <v>0</v>
      </c>
      <c r="F81" s="85"/>
      <c r="G81" s="90"/>
      <c r="H81" s="85">
        <v>100</v>
      </c>
      <c r="I81" s="85">
        <v>100</v>
      </c>
      <c r="J81" s="58">
        <f t="shared" si="3"/>
        <v>100</v>
      </c>
      <c r="K81" s="77"/>
      <c r="L81" s="218"/>
      <c r="M81" s="234"/>
      <c r="N81" s="78"/>
      <c r="O81" s="246"/>
      <c r="P81" s="246"/>
      <c r="Q81" s="251"/>
      <c r="R81" s="83"/>
    </row>
    <row r="82" spans="1:18" ht="17.25" customHeight="1" x14ac:dyDescent="0.25">
      <c r="A82" s="59" t="s">
        <v>82</v>
      </c>
      <c r="B82" s="72" t="s">
        <v>15</v>
      </c>
      <c r="C82" s="80">
        <v>607</v>
      </c>
      <c r="D82" s="81">
        <v>607</v>
      </c>
      <c r="E82" s="58">
        <f t="shared" si="5"/>
        <v>100</v>
      </c>
      <c r="F82" s="85"/>
      <c r="G82" s="90"/>
      <c r="H82" s="85">
        <v>747</v>
      </c>
      <c r="I82" s="85">
        <v>1015</v>
      </c>
      <c r="J82" s="58">
        <v>100</v>
      </c>
      <c r="K82" s="77"/>
      <c r="L82" s="218"/>
      <c r="M82" s="234"/>
      <c r="N82" s="78"/>
      <c r="O82" s="246"/>
      <c r="P82" s="246"/>
      <c r="Q82" s="251"/>
      <c r="R82" s="83"/>
    </row>
    <row r="83" spans="1:18" ht="177" customHeight="1" x14ac:dyDescent="0.25">
      <c r="A83" s="54" t="s">
        <v>83</v>
      </c>
      <c r="B83" s="91" t="s">
        <v>84</v>
      </c>
      <c r="C83" s="92">
        <v>90</v>
      </c>
      <c r="D83" s="93">
        <v>90</v>
      </c>
      <c r="E83" s="58">
        <f t="shared" si="5"/>
        <v>100</v>
      </c>
      <c r="F83" s="85"/>
      <c r="G83" s="90"/>
      <c r="H83" s="85">
        <v>270</v>
      </c>
      <c r="I83" s="85">
        <v>180</v>
      </c>
      <c r="J83" s="58">
        <f t="shared" si="3"/>
        <v>66.666666666666657</v>
      </c>
      <c r="K83" s="77"/>
      <c r="L83" s="218"/>
      <c r="M83" s="234"/>
      <c r="N83" s="78"/>
      <c r="O83" s="246"/>
      <c r="P83" s="246"/>
      <c r="Q83" s="251"/>
      <c r="R83" s="94" t="s">
        <v>438</v>
      </c>
    </row>
    <row r="84" spans="1:18" x14ac:dyDescent="0.25">
      <c r="A84" s="141" t="s">
        <v>85</v>
      </c>
      <c r="B84" s="180"/>
      <c r="C84" s="181"/>
      <c r="D84" s="182"/>
      <c r="E84" s="41">
        <f>AVERAGE(E85,E97,E100,E104,E117,E149)</f>
        <v>95.078474047003894</v>
      </c>
      <c r="F84" s="16"/>
      <c r="G84" s="144">
        <v>88.55</v>
      </c>
      <c r="H84" s="16"/>
      <c r="I84" s="16"/>
      <c r="J84" s="35">
        <f>AVERAGE(J85,J97,J100,J104,J117,J149)</f>
        <v>95.264980393777577</v>
      </c>
      <c r="K84" s="183">
        <v>18.86</v>
      </c>
      <c r="L84" s="214">
        <v>48918620432</v>
      </c>
      <c r="M84" s="214">
        <v>42862692774</v>
      </c>
      <c r="N84" s="177">
        <f>M84/L84*100</f>
        <v>87.62040383698448</v>
      </c>
      <c r="O84" s="214">
        <v>142672397081</v>
      </c>
      <c r="P84" s="214">
        <v>125980803137</v>
      </c>
      <c r="Q84" s="252">
        <f>P84/O84*100</f>
        <v>88.300754535915161</v>
      </c>
      <c r="R84" s="184"/>
    </row>
    <row r="85" spans="1:18" x14ac:dyDescent="0.25">
      <c r="A85" s="98" t="s">
        <v>11</v>
      </c>
      <c r="B85" s="99"/>
      <c r="C85" s="100"/>
      <c r="D85" s="101"/>
      <c r="E85" s="44">
        <f>AVERAGE(E86:E96)</f>
        <v>97.934957610538675</v>
      </c>
      <c r="F85" s="42"/>
      <c r="G85" s="43">
        <v>99.8</v>
      </c>
      <c r="H85" s="42"/>
      <c r="I85" s="42"/>
      <c r="J85" s="44">
        <f>AVERAGE(J86:J96)</f>
        <v>97.834507292551692</v>
      </c>
      <c r="K85" s="52">
        <v>13.9</v>
      </c>
      <c r="L85" s="216">
        <v>2324509368</v>
      </c>
      <c r="M85" s="232">
        <v>2215087337</v>
      </c>
      <c r="N85" s="178">
        <f>M85/L85*100</f>
        <v>95.292682726671643</v>
      </c>
      <c r="O85" s="232">
        <v>9541555618</v>
      </c>
      <c r="P85" s="232">
        <v>8839948547</v>
      </c>
      <c r="Q85" s="253">
        <f>P85/O85*100</f>
        <v>92.646827214668974</v>
      </c>
      <c r="R85" s="46"/>
    </row>
    <row r="86" spans="1:18" ht="25.5" customHeight="1" x14ac:dyDescent="0.25">
      <c r="A86" s="59" t="s">
        <v>86</v>
      </c>
      <c r="B86" s="72" t="s">
        <v>87</v>
      </c>
      <c r="C86" s="22">
        <v>138</v>
      </c>
      <c r="D86" s="23">
        <v>138</v>
      </c>
      <c r="E86" s="24">
        <f>IFERROR(D86/C86,0)*100</f>
        <v>100</v>
      </c>
      <c r="F86" s="25"/>
      <c r="G86" s="51"/>
      <c r="H86" s="58">
        <v>138</v>
      </c>
      <c r="I86" s="58">
        <v>138</v>
      </c>
      <c r="J86" s="58">
        <f>IFERROR(I86/H86,0)*100</f>
        <v>100</v>
      </c>
      <c r="K86" s="26"/>
      <c r="L86" s="220"/>
      <c r="M86" s="231"/>
      <c r="N86" s="27"/>
      <c r="O86" s="246"/>
      <c r="P86" s="246"/>
      <c r="Q86" s="251"/>
      <c r="R86" s="264"/>
    </row>
    <row r="87" spans="1:18" ht="18" customHeight="1" x14ac:dyDescent="0.25">
      <c r="A87" s="59" t="s">
        <v>88</v>
      </c>
      <c r="B87" s="21" t="s">
        <v>8</v>
      </c>
      <c r="C87" s="22">
        <v>100</v>
      </c>
      <c r="D87" s="23">
        <v>100</v>
      </c>
      <c r="E87" s="24">
        <f>IFERROR(D87/C87,0)*100</f>
        <v>100</v>
      </c>
      <c r="F87" s="25"/>
      <c r="G87" s="51"/>
      <c r="H87" s="58">
        <v>100</v>
      </c>
      <c r="I87" s="58">
        <v>100</v>
      </c>
      <c r="J87" s="58">
        <f>IFERROR(I87/H87,0)*100</f>
        <v>100</v>
      </c>
      <c r="K87" s="26"/>
      <c r="L87" s="220"/>
      <c r="M87" s="231"/>
      <c r="N87" s="27"/>
      <c r="O87" s="246"/>
      <c r="P87" s="246"/>
      <c r="Q87" s="251"/>
      <c r="R87" s="264"/>
    </row>
    <row r="88" spans="1:18" ht="24" customHeight="1" x14ac:dyDescent="0.25">
      <c r="A88" s="59" t="s">
        <v>89</v>
      </c>
      <c r="B88" s="21" t="s">
        <v>8</v>
      </c>
      <c r="C88" s="22">
        <v>77</v>
      </c>
      <c r="D88" s="23">
        <v>77</v>
      </c>
      <c r="E88" s="24">
        <f>IFERROR(D88/C88,0)*100</f>
        <v>100</v>
      </c>
      <c r="F88" s="25"/>
      <c r="G88" s="51"/>
      <c r="H88" s="58">
        <v>77</v>
      </c>
      <c r="I88" s="58">
        <v>77</v>
      </c>
      <c r="J88" s="58">
        <f>IFERROR(I88/H88,0)*100</f>
        <v>100</v>
      </c>
      <c r="K88" s="26"/>
      <c r="L88" s="220"/>
      <c r="M88" s="231"/>
      <c r="N88" s="27"/>
      <c r="O88" s="246"/>
      <c r="P88" s="246"/>
      <c r="Q88" s="251"/>
      <c r="R88" s="264"/>
    </row>
    <row r="89" spans="1:18" ht="18" customHeight="1" x14ac:dyDescent="0.25">
      <c r="A89" s="59" t="s">
        <v>90</v>
      </c>
      <c r="B89" s="21" t="s">
        <v>8</v>
      </c>
      <c r="C89" s="22">
        <v>95</v>
      </c>
      <c r="D89" s="23">
        <v>98</v>
      </c>
      <c r="E89" s="24">
        <v>100</v>
      </c>
      <c r="F89" s="25"/>
      <c r="G89" s="51"/>
      <c r="H89" s="58">
        <v>95</v>
      </c>
      <c r="I89" s="58">
        <v>98</v>
      </c>
      <c r="J89" s="58">
        <v>100</v>
      </c>
      <c r="K89" s="26"/>
      <c r="L89" s="220"/>
      <c r="M89" s="231"/>
      <c r="N89" s="27"/>
      <c r="O89" s="246"/>
      <c r="P89" s="246"/>
      <c r="Q89" s="251"/>
      <c r="R89" s="264"/>
    </row>
    <row r="90" spans="1:18" ht="16.5" x14ac:dyDescent="0.25">
      <c r="A90" s="59" t="s">
        <v>91</v>
      </c>
      <c r="B90" s="21" t="s">
        <v>15</v>
      </c>
      <c r="C90" s="22">
        <v>3000</v>
      </c>
      <c r="D90" s="23">
        <v>3000</v>
      </c>
      <c r="E90" s="24">
        <f>IFERROR(D90/C90,0)*100</f>
        <v>100</v>
      </c>
      <c r="F90" s="25"/>
      <c r="G90" s="51"/>
      <c r="H90" s="58">
        <v>3000</v>
      </c>
      <c r="I90" s="58">
        <v>3000</v>
      </c>
      <c r="J90" s="58">
        <f>IFERROR(I90/H90,0)*100</f>
        <v>100</v>
      </c>
      <c r="K90" s="26"/>
      <c r="L90" s="220"/>
      <c r="M90" s="231"/>
      <c r="N90" s="27"/>
      <c r="O90" s="246"/>
      <c r="P90" s="246"/>
      <c r="Q90" s="251"/>
      <c r="R90" s="264"/>
    </row>
    <row r="91" spans="1:18" ht="25.5" customHeight="1" x14ac:dyDescent="0.25">
      <c r="A91" s="59" t="s">
        <v>92</v>
      </c>
      <c r="B91" s="21" t="s">
        <v>8</v>
      </c>
      <c r="C91" s="22">
        <v>25</v>
      </c>
      <c r="D91" s="23">
        <v>25</v>
      </c>
      <c r="E91" s="24">
        <f t="shared" ref="E91:E96" si="6">IFERROR(D91/C91,0)*100</f>
        <v>100</v>
      </c>
      <c r="F91" s="25"/>
      <c r="G91" s="51"/>
      <c r="H91" s="58">
        <v>100</v>
      </c>
      <c r="I91" s="58">
        <v>103</v>
      </c>
      <c r="J91" s="58">
        <v>100</v>
      </c>
      <c r="K91" s="26"/>
      <c r="L91" s="220"/>
      <c r="M91" s="231"/>
      <c r="N91" s="27"/>
      <c r="O91" s="246"/>
      <c r="P91" s="246"/>
      <c r="Q91" s="251"/>
      <c r="R91" s="264"/>
    </row>
    <row r="92" spans="1:18" ht="16.5" x14ac:dyDescent="0.25">
      <c r="A92" s="59" t="s">
        <v>93</v>
      </c>
      <c r="B92" s="21" t="s">
        <v>94</v>
      </c>
      <c r="C92" s="22">
        <v>12300</v>
      </c>
      <c r="D92" s="23">
        <v>10089.09</v>
      </c>
      <c r="E92" s="24">
        <f t="shared" si="6"/>
        <v>82.025121951219518</v>
      </c>
      <c r="F92" s="25"/>
      <c r="G92" s="51"/>
      <c r="H92" s="58">
        <v>48000</v>
      </c>
      <c r="I92" s="58">
        <v>44510.36</v>
      </c>
      <c r="J92" s="58">
        <f t="shared" ref="J92:J96" si="7">IFERROR(I92/H92,0)*100</f>
        <v>92.729916666666668</v>
      </c>
      <c r="K92" s="26"/>
      <c r="L92" s="220"/>
      <c r="M92" s="231"/>
      <c r="N92" s="27"/>
      <c r="O92" s="246"/>
      <c r="P92" s="246"/>
      <c r="Q92" s="251"/>
      <c r="R92" s="264"/>
    </row>
    <row r="93" spans="1:18" ht="16.5" x14ac:dyDescent="0.25">
      <c r="A93" s="59" t="s">
        <v>95</v>
      </c>
      <c r="B93" s="21" t="s">
        <v>96</v>
      </c>
      <c r="C93" s="22">
        <v>13600</v>
      </c>
      <c r="D93" s="23">
        <v>12955.28</v>
      </c>
      <c r="E93" s="24">
        <f t="shared" si="6"/>
        <v>95.259411764705888</v>
      </c>
      <c r="F93" s="25"/>
      <c r="G93" s="51"/>
      <c r="H93" s="58">
        <v>53500</v>
      </c>
      <c r="I93" s="58">
        <v>44645.57</v>
      </c>
      <c r="J93" s="58">
        <f t="shared" si="7"/>
        <v>83.449663551401869</v>
      </c>
      <c r="K93" s="26"/>
      <c r="L93" s="220"/>
      <c r="M93" s="231"/>
      <c r="N93" s="27"/>
      <c r="O93" s="246"/>
      <c r="P93" s="246"/>
      <c r="Q93" s="251"/>
      <c r="R93" s="264"/>
    </row>
    <row r="94" spans="1:18" ht="16.5" x14ac:dyDescent="0.25">
      <c r="A94" s="59" t="s">
        <v>97</v>
      </c>
      <c r="B94" s="21" t="s">
        <v>8</v>
      </c>
      <c r="C94" s="22">
        <v>100</v>
      </c>
      <c r="D94" s="23">
        <v>100</v>
      </c>
      <c r="E94" s="24">
        <f t="shared" si="6"/>
        <v>100</v>
      </c>
      <c r="F94" s="25"/>
      <c r="G94" s="51"/>
      <c r="H94" s="58">
        <v>100</v>
      </c>
      <c r="I94" s="58">
        <v>100</v>
      </c>
      <c r="J94" s="58">
        <f t="shared" si="7"/>
        <v>100</v>
      </c>
      <c r="K94" s="26"/>
      <c r="L94" s="220"/>
      <c r="M94" s="231"/>
      <c r="N94" s="27"/>
      <c r="O94" s="246"/>
      <c r="P94" s="246"/>
      <c r="Q94" s="251"/>
      <c r="R94" s="264"/>
    </row>
    <row r="95" spans="1:18" ht="32.25" customHeight="1" x14ac:dyDescent="0.25">
      <c r="A95" s="59" t="s">
        <v>98</v>
      </c>
      <c r="B95" s="21" t="s">
        <v>8</v>
      </c>
      <c r="C95" s="22">
        <v>19</v>
      </c>
      <c r="D95" s="23">
        <v>19</v>
      </c>
      <c r="E95" s="24">
        <f t="shared" si="6"/>
        <v>100</v>
      </c>
      <c r="F95" s="25"/>
      <c r="G95" s="51"/>
      <c r="H95" s="58">
        <v>100</v>
      </c>
      <c r="I95" s="58">
        <v>100</v>
      </c>
      <c r="J95" s="58">
        <f t="shared" si="7"/>
        <v>100</v>
      </c>
      <c r="K95" s="26"/>
      <c r="L95" s="220"/>
      <c r="M95" s="231"/>
      <c r="N95" s="27"/>
      <c r="O95" s="246"/>
      <c r="P95" s="246"/>
      <c r="Q95" s="251"/>
      <c r="R95" s="264"/>
    </row>
    <row r="96" spans="1:18" ht="18" customHeight="1" x14ac:dyDescent="0.25">
      <c r="A96" s="59" t="s">
        <v>99</v>
      </c>
      <c r="B96" s="21" t="s">
        <v>8</v>
      </c>
      <c r="C96" s="22">
        <v>98</v>
      </c>
      <c r="D96" s="23">
        <v>98</v>
      </c>
      <c r="E96" s="24">
        <f t="shared" si="6"/>
        <v>100</v>
      </c>
      <c r="F96" s="25"/>
      <c r="G96" s="51"/>
      <c r="H96" s="58">
        <v>98</v>
      </c>
      <c r="I96" s="58">
        <v>98</v>
      </c>
      <c r="J96" s="58">
        <f t="shared" si="7"/>
        <v>100</v>
      </c>
      <c r="K96" s="26"/>
      <c r="L96" s="220"/>
      <c r="M96" s="231"/>
      <c r="N96" s="27"/>
      <c r="O96" s="246"/>
      <c r="P96" s="246"/>
      <c r="Q96" s="251"/>
      <c r="R96" s="264"/>
    </row>
    <row r="97" spans="1:18" x14ac:dyDescent="0.25">
      <c r="A97" s="98" t="s">
        <v>100</v>
      </c>
      <c r="B97" s="99"/>
      <c r="C97" s="100"/>
      <c r="D97" s="101"/>
      <c r="E97" s="44">
        <f>AVERAGE(E98,E99)</f>
        <v>100</v>
      </c>
      <c r="F97" s="42"/>
      <c r="G97" s="43">
        <v>98.7</v>
      </c>
      <c r="H97" s="42"/>
      <c r="I97" s="42"/>
      <c r="J97" s="44">
        <f>AVERAGE(J98:J99)</f>
        <v>100</v>
      </c>
      <c r="K97" s="185">
        <v>11.1</v>
      </c>
      <c r="L97" s="216">
        <v>475530787</v>
      </c>
      <c r="M97" s="232">
        <v>426100411</v>
      </c>
      <c r="N97" s="178">
        <f>M97/L97*100</f>
        <v>89.605220660507939</v>
      </c>
      <c r="O97" s="232">
        <v>4390046245</v>
      </c>
      <c r="P97" s="232">
        <v>4021346870</v>
      </c>
      <c r="Q97" s="255">
        <f>P97/O97*100</f>
        <v>91.601469451035371</v>
      </c>
      <c r="R97" s="46"/>
    </row>
    <row r="98" spans="1:18" ht="16.5" x14ac:dyDescent="0.25">
      <c r="A98" s="59" t="s">
        <v>14</v>
      </c>
      <c r="B98" s="21" t="s">
        <v>15</v>
      </c>
      <c r="C98" s="22">
        <v>2</v>
      </c>
      <c r="D98" s="23">
        <v>2</v>
      </c>
      <c r="E98" s="24">
        <f t="shared" ref="E98:E99" si="8">IFERROR(D98/C98,0)*100</f>
        <v>100</v>
      </c>
      <c r="F98" s="25"/>
      <c r="G98" s="51"/>
      <c r="H98" s="58">
        <v>8</v>
      </c>
      <c r="I98" s="58">
        <v>8</v>
      </c>
      <c r="J98" s="58">
        <f t="shared" ref="J98:J99" si="9">IFERROR(I98/H98,0)*100</f>
        <v>100</v>
      </c>
      <c r="K98" s="283"/>
      <c r="L98" s="285"/>
      <c r="M98" s="287"/>
      <c r="N98" s="289"/>
      <c r="O98" s="287"/>
      <c r="P98" s="287"/>
      <c r="Q98" s="291"/>
      <c r="R98" s="264"/>
    </row>
    <row r="99" spans="1:18" ht="16.5" x14ac:dyDescent="0.25">
      <c r="A99" s="59" t="s">
        <v>101</v>
      </c>
      <c r="B99" s="21" t="s">
        <v>15</v>
      </c>
      <c r="C99" s="22">
        <v>1</v>
      </c>
      <c r="D99" s="23">
        <v>1</v>
      </c>
      <c r="E99" s="24">
        <f t="shared" si="8"/>
        <v>100</v>
      </c>
      <c r="F99" s="25"/>
      <c r="G99" s="51"/>
      <c r="H99" s="58">
        <v>4</v>
      </c>
      <c r="I99" s="58">
        <v>4</v>
      </c>
      <c r="J99" s="58">
        <f t="shared" si="9"/>
        <v>100</v>
      </c>
      <c r="K99" s="284"/>
      <c r="L99" s="286"/>
      <c r="M99" s="288"/>
      <c r="N99" s="290"/>
      <c r="O99" s="288"/>
      <c r="P99" s="288"/>
      <c r="Q99" s="292"/>
      <c r="R99" s="264"/>
    </row>
    <row r="100" spans="1:18" x14ac:dyDescent="0.25">
      <c r="A100" s="98" t="s">
        <v>102</v>
      </c>
      <c r="B100" s="99"/>
      <c r="C100" s="100"/>
      <c r="D100" s="101"/>
      <c r="E100" s="44">
        <f>AVERAGE(E101)</f>
        <v>100</v>
      </c>
      <c r="F100" s="42"/>
      <c r="G100" s="43">
        <v>86</v>
      </c>
      <c r="H100" s="42"/>
      <c r="I100" s="42"/>
      <c r="J100" s="44">
        <f>AVERAGE(J101:J103)</f>
        <v>88.888888888888872</v>
      </c>
      <c r="K100" s="185">
        <v>11.1</v>
      </c>
      <c r="L100" s="216">
        <v>959520993</v>
      </c>
      <c r="M100" s="232">
        <v>728453929</v>
      </c>
      <c r="N100" s="178">
        <f>M100/L100*100</f>
        <v>75.918498325132532</v>
      </c>
      <c r="O100" s="232">
        <v>4400897976</v>
      </c>
      <c r="P100" s="232">
        <v>3775494464</v>
      </c>
      <c r="Q100" s="255">
        <f>P100/O100*100</f>
        <v>85.789184039016675</v>
      </c>
      <c r="R100" s="46"/>
    </row>
    <row r="101" spans="1:18" ht="42" customHeight="1" x14ac:dyDescent="0.25">
      <c r="A101" s="59" t="s">
        <v>103</v>
      </c>
      <c r="B101" s="21" t="s">
        <v>8</v>
      </c>
      <c r="C101" s="102">
        <v>73.36</v>
      </c>
      <c r="D101" s="58">
        <v>73.36</v>
      </c>
      <c r="E101" s="24">
        <f t="shared" ref="E101:E103" si="10">IFERROR(D101/C101,0)*100</f>
        <v>100</v>
      </c>
      <c r="F101" s="25"/>
      <c r="G101" s="51"/>
      <c r="H101" s="58">
        <v>73.36</v>
      </c>
      <c r="I101" s="58">
        <v>73.36</v>
      </c>
      <c r="J101" s="58">
        <f t="shared" ref="J101:J103" si="11">IFERROR(I101/H101,0)*100</f>
        <v>100</v>
      </c>
      <c r="K101" s="26"/>
      <c r="L101" s="220"/>
      <c r="M101" s="231"/>
      <c r="N101" s="27"/>
      <c r="O101" s="246"/>
      <c r="P101" s="246"/>
      <c r="Q101" s="251"/>
      <c r="R101" s="176"/>
    </row>
    <row r="102" spans="1:18" ht="24.75" customHeight="1" x14ac:dyDescent="0.25">
      <c r="A102" s="59" t="s">
        <v>104</v>
      </c>
      <c r="B102" s="21" t="s">
        <v>51</v>
      </c>
      <c r="C102" s="103">
        <v>0</v>
      </c>
      <c r="D102" s="66">
        <v>0</v>
      </c>
      <c r="E102" s="66">
        <f t="shared" si="10"/>
        <v>0</v>
      </c>
      <c r="F102" s="25"/>
      <c r="G102" s="51"/>
      <c r="H102" s="58">
        <v>102536</v>
      </c>
      <c r="I102" s="58">
        <v>123386.6</v>
      </c>
      <c r="J102" s="58">
        <v>100</v>
      </c>
      <c r="K102" s="26"/>
      <c r="L102" s="220"/>
      <c r="M102" s="231"/>
      <c r="N102" s="27"/>
      <c r="O102" s="246"/>
      <c r="P102" s="246"/>
      <c r="Q102" s="251"/>
      <c r="R102" s="176"/>
    </row>
    <row r="103" spans="1:18" ht="33" customHeight="1" x14ac:dyDescent="0.25">
      <c r="A103" s="59" t="s">
        <v>105</v>
      </c>
      <c r="B103" s="21" t="s">
        <v>15</v>
      </c>
      <c r="C103" s="103">
        <v>0</v>
      </c>
      <c r="D103" s="66">
        <v>0</v>
      </c>
      <c r="E103" s="66">
        <f t="shared" si="10"/>
        <v>0</v>
      </c>
      <c r="F103" s="25"/>
      <c r="G103" s="51"/>
      <c r="H103" s="58">
        <v>3</v>
      </c>
      <c r="I103" s="58">
        <v>2</v>
      </c>
      <c r="J103" s="58">
        <f t="shared" si="11"/>
        <v>66.666666666666657</v>
      </c>
      <c r="K103" s="26"/>
      <c r="L103" s="220"/>
      <c r="M103" s="231"/>
      <c r="N103" s="27"/>
      <c r="O103" s="246"/>
      <c r="P103" s="246"/>
      <c r="Q103" s="251"/>
      <c r="R103" s="176" t="s">
        <v>439</v>
      </c>
    </row>
    <row r="104" spans="1:18" x14ac:dyDescent="0.25">
      <c r="A104" s="98" t="s">
        <v>106</v>
      </c>
      <c r="B104" s="99"/>
      <c r="C104" s="100"/>
      <c r="D104" s="101"/>
      <c r="E104" s="44">
        <f>AVERAGE(E105:E116)</f>
        <v>99.488333333333344</v>
      </c>
      <c r="F104" s="42"/>
      <c r="G104" s="43">
        <v>99.1</v>
      </c>
      <c r="H104" s="42"/>
      <c r="I104" s="42"/>
      <c r="J104" s="44">
        <f>AVERAGE(J105:J116)</f>
        <v>99.488333333333344</v>
      </c>
      <c r="K104" s="185">
        <v>13.9</v>
      </c>
      <c r="L104" s="216">
        <v>5810184786</v>
      </c>
      <c r="M104" s="232">
        <v>5123315695</v>
      </c>
      <c r="N104" s="178">
        <f>M104/L104*100</f>
        <v>88.178188537909264</v>
      </c>
      <c r="O104" s="232">
        <v>16147106743</v>
      </c>
      <c r="P104" s="232">
        <v>12599398826</v>
      </c>
      <c r="Q104" s="253">
        <f>P104/O104*100</f>
        <v>78.028832202165361</v>
      </c>
      <c r="R104" s="46"/>
    </row>
    <row r="105" spans="1:18" ht="24.75" x14ac:dyDescent="0.25">
      <c r="A105" s="59" t="s">
        <v>107</v>
      </c>
      <c r="B105" s="21" t="s">
        <v>8</v>
      </c>
      <c r="C105" s="102">
        <v>100</v>
      </c>
      <c r="D105" s="58">
        <v>100</v>
      </c>
      <c r="E105" s="24">
        <f t="shared" ref="E105:E116" si="12">IFERROR(D105/C105,0)*100</f>
        <v>100</v>
      </c>
      <c r="F105" s="25"/>
      <c r="G105" s="51"/>
      <c r="H105" s="58">
        <v>100</v>
      </c>
      <c r="I105" s="58">
        <v>100</v>
      </c>
      <c r="J105" s="58">
        <f t="shared" ref="J105:J111" si="13">IFERROR(I105/H105,0)*100</f>
        <v>100</v>
      </c>
      <c r="K105" s="26"/>
      <c r="L105" s="220"/>
      <c r="M105" s="231"/>
      <c r="N105" s="27"/>
      <c r="O105" s="246"/>
      <c r="P105" s="246"/>
      <c r="Q105" s="251"/>
      <c r="R105" s="176"/>
    </row>
    <row r="106" spans="1:18" ht="33" x14ac:dyDescent="0.25">
      <c r="A106" s="59" t="s">
        <v>108</v>
      </c>
      <c r="B106" s="60" t="s">
        <v>8</v>
      </c>
      <c r="C106" s="102">
        <v>100</v>
      </c>
      <c r="D106" s="58">
        <v>100</v>
      </c>
      <c r="E106" s="58">
        <f t="shared" si="12"/>
        <v>100</v>
      </c>
      <c r="F106" s="61"/>
      <c r="G106" s="68"/>
      <c r="H106" s="58">
        <v>100</v>
      </c>
      <c r="I106" s="58">
        <v>100</v>
      </c>
      <c r="J106" s="58">
        <f t="shared" si="13"/>
        <v>100</v>
      </c>
      <c r="K106" s="26"/>
      <c r="L106" s="220"/>
      <c r="M106" s="231"/>
      <c r="N106" s="27"/>
      <c r="O106" s="246"/>
      <c r="P106" s="246"/>
      <c r="Q106" s="251"/>
      <c r="R106" s="176"/>
    </row>
    <row r="107" spans="1:18" ht="24.75" x14ac:dyDescent="0.25">
      <c r="A107" s="59" t="s">
        <v>17</v>
      </c>
      <c r="B107" s="21" t="s">
        <v>15</v>
      </c>
      <c r="C107" s="102">
        <v>2</v>
      </c>
      <c r="D107" s="58">
        <v>2</v>
      </c>
      <c r="E107" s="24">
        <f t="shared" si="12"/>
        <v>100</v>
      </c>
      <c r="F107" s="25"/>
      <c r="G107" s="51"/>
      <c r="H107" s="58">
        <v>2</v>
      </c>
      <c r="I107" s="58">
        <v>2</v>
      </c>
      <c r="J107" s="58">
        <f t="shared" si="13"/>
        <v>100</v>
      </c>
      <c r="K107" s="26"/>
      <c r="L107" s="220"/>
      <c r="M107" s="231"/>
      <c r="N107" s="27"/>
      <c r="O107" s="246"/>
      <c r="P107" s="246"/>
      <c r="Q107" s="251"/>
      <c r="R107" s="176"/>
    </row>
    <row r="108" spans="1:18" ht="24.75" x14ac:dyDescent="0.25">
      <c r="A108" s="59" t="s">
        <v>18</v>
      </c>
      <c r="B108" s="21" t="s">
        <v>8</v>
      </c>
      <c r="C108" s="102">
        <v>100</v>
      </c>
      <c r="D108" s="58">
        <v>100</v>
      </c>
      <c r="E108" s="24">
        <f t="shared" si="12"/>
        <v>100</v>
      </c>
      <c r="F108" s="25"/>
      <c r="G108" s="51"/>
      <c r="H108" s="58">
        <v>100</v>
      </c>
      <c r="I108" s="58">
        <v>100</v>
      </c>
      <c r="J108" s="58">
        <f t="shared" si="13"/>
        <v>100</v>
      </c>
      <c r="K108" s="26"/>
      <c r="L108" s="220"/>
      <c r="M108" s="231"/>
      <c r="N108" s="27"/>
      <c r="O108" s="246"/>
      <c r="P108" s="246"/>
      <c r="Q108" s="251"/>
      <c r="R108" s="176"/>
    </row>
    <row r="109" spans="1:18" ht="16.5" x14ac:dyDescent="0.25">
      <c r="A109" s="59" t="s">
        <v>19</v>
      </c>
      <c r="B109" s="21" t="s">
        <v>8</v>
      </c>
      <c r="C109" s="102">
        <v>16</v>
      </c>
      <c r="D109" s="58">
        <v>74</v>
      </c>
      <c r="E109" s="24">
        <v>100</v>
      </c>
      <c r="F109" s="25"/>
      <c r="G109" s="51"/>
      <c r="H109" s="58">
        <v>16</v>
      </c>
      <c r="I109" s="58">
        <v>74</v>
      </c>
      <c r="J109" s="58">
        <v>100</v>
      </c>
      <c r="K109" s="26"/>
      <c r="L109" s="220"/>
      <c r="M109" s="231"/>
      <c r="N109" s="27"/>
      <c r="O109" s="246"/>
      <c r="P109" s="246"/>
      <c r="Q109" s="251"/>
      <c r="R109" s="176"/>
    </row>
    <row r="110" spans="1:18" ht="41.25" x14ac:dyDescent="0.25">
      <c r="A110" s="59" t="s">
        <v>109</v>
      </c>
      <c r="B110" s="21" t="s">
        <v>8</v>
      </c>
      <c r="C110" s="102">
        <v>80</v>
      </c>
      <c r="D110" s="58">
        <v>80</v>
      </c>
      <c r="E110" s="24">
        <f t="shared" si="12"/>
        <v>100</v>
      </c>
      <c r="F110" s="25"/>
      <c r="G110" s="51"/>
      <c r="H110" s="58">
        <v>80</v>
      </c>
      <c r="I110" s="58">
        <v>80</v>
      </c>
      <c r="J110" s="58">
        <f t="shared" si="13"/>
        <v>100</v>
      </c>
      <c r="K110" s="26"/>
      <c r="L110" s="220"/>
      <c r="M110" s="231"/>
      <c r="N110" s="27"/>
      <c r="O110" s="246"/>
      <c r="P110" s="246"/>
      <c r="Q110" s="251"/>
      <c r="R110" s="176"/>
    </row>
    <row r="111" spans="1:18" ht="16.5" x14ac:dyDescent="0.25">
      <c r="A111" s="59" t="s">
        <v>21</v>
      </c>
      <c r="B111" s="21" t="s">
        <v>8</v>
      </c>
      <c r="C111" s="102">
        <v>100</v>
      </c>
      <c r="D111" s="58">
        <v>93.86</v>
      </c>
      <c r="E111" s="24">
        <f t="shared" si="12"/>
        <v>93.86</v>
      </c>
      <c r="F111" s="25"/>
      <c r="G111" s="51"/>
      <c r="H111" s="58">
        <v>100</v>
      </c>
      <c r="I111" s="58">
        <v>93.86</v>
      </c>
      <c r="J111" s="58">
        <f t="shared" si="13"/>
        <v>93.86</v>
      </c>
      <c r="K111" s="26"/>
      <c r="L111" s="220"/>
      <c r="M111" s="231"/>
      <c r="N111" s="27"/>
      <c r="O111" s="246"/>
      <c r="P111" s="246"/>
      <c r="Q111" s="251"/>
      <c r="R111" s="176"/>
    </row>
    <row r="112" spans="1:18" ht="24.75" x14ac:dyDescent="0.25">
      <c r="A112" s="59" t="s">
        <v>22</v>
      </c>
      <c r="B112" s="21" t="s">
        <v>15</v>
      </c>
      <c r="C112" s="102">
        <v>280</v>
      </c>
      <c r="D112" s="58">
        <v>344</v>
      </c>
      <c r="E112" s="24">
        <v>100</v>
      </c>
      <c r="F112" s="25"/>
      <c r="G112" s="51"/>
      <c r="H112" s="58">
        <v>1120</v>
      </c>
      <c r="I112" s="58">
        <v>1519</v>
      </c>
      <c r="J112" s="58">
        <v>100</v>
      </c>
      <c r="K112" s="26"/>
      <c r="L112" s="220"/>
      <c r="M112" s="231"/>
      <c r="N112" s="27"/>
      <c r="O112" s="246"/>
      <c r="P112" s="246"/>
      <c r="Q112" s="251"/>
      <c r="R112" s="176"/>
    </row>
    <row r="113" spans="1:18" ht="24.75" x14ac:dyDescent="0.25">
      <c r="A113" s="59" t="s">
        <v>23</v>
      </c>
      <c r="B113" s="21" t="s">
        <v>15</v>
      </c>
      <c r="C113" s="102">
        <v>170</v>
      </c>
      <c r="D113" s="58">
        <v>170</v>
      </c>
      <c r="E113" s="24">
        <f t="shared" si="12"/>
        <v>100</v>
      </c>
      <c r="F113" s="25"/>
      <c r="G113" s="51"/>
      <c r="H113" s="58">
        <v>680</v>
      </c>
      <c r="I113" s="58">
        <v>792</v>
      </c>
      <c r="J113" s="58">
        <v>100</v>
      </c>
      <c r="K113" s="26"/>
      <c r="L113" s="220"/>
      <c r="M113" s="231"/>
      <c r="N113" s="27"/>
      <c r="O113" s="246"/>
      <c r="P113" s="246"/>
      <c r="Q113" s="251"/>
      <c r="R113" s="176"/>
    </row>
    <row r="114" spans="1:18" ht="41.25" x14ac:dyDescent="0.25">
      <c r="A114" s="59" t="s">
        <v>24</v>
      </c>
      <c r="B114" s="21" t="s">
        <v>8</v>
      </c>
      <c r="C114" s="102">
        <v>5</v>
      </c>
      <c r="D114" s="58">
        <v>5</v>
      </c>
      <c r="E114" s="24">
        <f t="shared" si="12"/>
        <v>100</v>
      </c>
      <c r="F114" s="25"/>
      <c r="G114" s="51"/>
      <c r="H114" s="58">
        <v>5</v>
      </c>
      <c r="I114" s="58">
        <v>21</v>
      </c>
      <c r="J114" s="58">
        <v>100</v>
      </c>
      <c r="K114" s="26"/>
      <c r="L114" s="220"/>
      <c r="M114" s="231"/>
      <c r="N114" s="27"/>
      <c r="O114" s="246"/>
      <c r="P114" s="246"/>
      <c r="Q114" s="251"/>
      <c r="R114" s="176"/>
    </row>
    <row r="115" spans="1:18" ht="41.25" x14ac:dyDescent="0.25">
      <c r="A115" s="59" t="s">
        <v>110</v>
      </c>
      <c r="B115" s="21" t="s">
        <v>15</v>
      </c>
      <c r="C115" s="102">
        <v>82</v>
      </c>
      <c r="D115" s="58">
        <v>82</v>
      </c>
      <c r="E115" s="24">
        <f t="shared" si="12"/>
        <v>100</v>
      </c>
      <c r="F115" s="25"/>
      <c r="G115" s="51"/>
      <c r="H115" s="58">
        <v>331</v>
      </c>
      <c r="I115" s="58">
        <v>453</v>
      </c>
      <c r="J115" s="58">
        <v>100</v>
      </c>
      <c r="K115" s="26"/>
      <c r="L115" s="220"/>
      <c r="M115" s="231"/>
      <c r="N115" s="27"/>
      <c r="O115" s="246"/>
      <c r="P115" s="246"/>
      <c r="Q115" s="251"/>
      <c r="R115" s="176"/>
    </row>
    <row r="116" spans="1:18" s="84" customFormat="1" ht="33" x14ac:dyDescent="0.25">
      <c r="A116" s="59" t="s">
        <v>111</v>
      </c>
      <c r="B116" s="21" t="s">
        <v>15</v>
      </c>
      <c r="C116" s="102">
        <v>21</v>
      </c>
      <c r="D116" s="58">
        <v>21</v>
      </c>
      <c r="E116" s="24">
        <f t="shared" si="12"/>
        <v>100</v>
      </c>
      <c r="F116" s="25"/>
      <c r="G116" s="51"/>
      <c r="H116" s="58">
        <v>84</v>
      </c>
      <c r="I116" s="58">
        <v>125</v>
      </c>
      <c r="J116" s="58">
        <v>100</v>
      </c>
      <c r="K116" s="26"/>
      <c r="L116" s="220"/>
      <c r="M116" s="231"/>
      <c r="N116" s="27"/>
      <c r="O116" s="246"/>
      <c r="P116" s="246"/>
      <c r="Q116" s="251"/>
      <c r="R116" s="176"/>
    </row>
    <row r="117" spans="1:18" s="84" customFormat="1" x14ac:dyDescent="0.25">
      <c r="A117" s="98" t="s">
        <v>112</v>
      </c>
      <c r="B117" s="99"/>
      <c r="C117" s="100"/>
      <c r="D117" s="104"/>
      <c r="E117" s="44">
        <f>AVERAGE(E119:E121,E124:E130,E132,E135:E146)</f>
        <v>77.89543212603013</v>
      </c>
      <c r="F117" s="42"/>
      <c r="G117" s="43">
        <v>58</v>
      </c>
      <c r="H117" s="42"/>
      <c r="I117" s="42"/>
      <c r="J117" s="44">
        <f>AVERAGE(J118:J148)</f>
        <v>90.523416005786245</v>
      </c>
      <c r="K117" s="45">
        <v>25</v>
      </c>
      <c r="L117" s="216">
        <v>28478164323</v>
      </c>
      <c r="M117" s="232">
        <v>25457714073</v>
      </c>
      <c r="N117" s="178">
        <f>M117/L117*100</f>
        <v>89.39380285982628</v>
      </c>
      <c r="O117" s="232">
        <v>76457333455</v>
      </c>
      <c r="P117" s="232">
        <v>69322761126</v>
      </c>
      <c r="Q117" s="253">
        <f>P117/O117*100</f>
        <v>90.668557211455521</v>
      </c>
      <c r="R117" s="46"/>
    </row>
    <row r="118" spans="1:18" s="84" customFormat="1" ht="33" x14ac:dyDescent="0.25">
      <c r="A118" s="59" t="s">
        <v>29</v>
      </c>
      <c r="B118" s="105" t="s">
        <v>8</v>
      </c>
      <c r="C118" s="103">
        <v>0</v>
      </c>
      <c r="D118" s="66">
        <v>0</v>
      </c>
      <c r="E118" s="66">
        <f t="shared" ref="E118" si="14">IFERROR(D118/C118,0)*100</f>
        <v>0</v>
      </c>
      <c r="F118" s="61"/>
      <c r="G118" s="68"/>
      <c r="H118" s="58">
        <v>100</v>
      </c>
      <c r="I118" s="58">
        <v>100</v>
      </c>
      <c r="J118" s="58">
        <f>IFERROR(I118/H118,0)*100</f>
        <v>100</v>
      </c>
      <c r="K118" s="69" t="s">
        <v>113</v>
      </c>
      <c r="L118" s="221"/>
      <c r="M118" s="236"/>
      <c r="N118" s="70"/>
      <c r="O118" s="248"/>
      <c r="P118" s="248"/>
      <c r="Q118" s="256"/>
      <c r="R118" s="186"/>
    </row>
    <row r="119" spans="1:18" s="84" customFormat="1" ht="33" x14ac:dyDescent="0.25">
      <c r="A119" s="59" t="s">
        <v>114</v>
      </c>
      <c r="B119" s="105" t="s">
        <v>8</v>
      </c>
      <c r="C119" s="102">
        <v>83</v>
      </c>
      <c r="D119" s="58">
        <v>83</v>
      </c>
      <c r="E119" s="24">
        <f>IFERROR(D119/C119,0)*100</f>
        <v>100</v>
      </c>
      <c r="F119" s="61"/>
      <c r="G119" s="68"/>
      <c r="H119" s="58">
        <v>100</v>
      </c>
      <c r="I119" s="58">
        <v>100</v>
      </c>
      <c r="J119" s="58">
        <f>IFERROR(I119/H119,0)*100</f>
        <v>100</v>
      </c>
      <c r="K119" s="69" t="s">
        <v>113</v>
      </c>
      <c r="L119" s="221"/>
      <c r="M119" s="236"/>
      <c r="N119" s="70"/>
      <c r="O119" s="248"/>
      <c r="P119" s="248"/>
      <c r="Q119" s="256"/>
      <c r="R119" s="186"/>
    </row>
    <row r="120" spans="1:18" s="84" customFormat="1" ht="24.75" x14ac:dyDescent="0.25">
      <c r="A120" s="59" t="s">
        <v>115</v>
      </c>
      <c r="B120" s="105" t="s">
        <v>116</v>
      </c>
      <c r="C120" s="170">
        <v>13769985272</v>
      </c>
      <c r="D120" s="171">
        <v>13769985272</v>
      </c>
      <c r="E120" s="24">
        <f>IFERROR(D120/C120,0)*100</f>
        <v>100</v>
      </c>
      <c r="F120" s="61"/>
      <c r="G120" s="68"/>
      <c r="H120" s="171">
        <v>47630560750</v>
      </c>
      <c r="I120" s="171">
        <v>30348490095</v>
      </c>
      <c r="J120" s="58">
        <f t="shared" ref="J120:J148" si="15">IFERROR(I120/H120,0)*100</f>
        <v>63.716424113272694</v>
      </c>
      <c r="K120" s="69" t="s">
        <v>113</v>
      </c>
      <c r="L120" s="221"/>
      <c r="M120" s="236"/>
      <c r="N120" s="70"/>
      <c r="O120" s="248"/>
      <c r="P120" s="248"/>
      <c r="Q120" s="256"/>
      <c r="R120" s="186"/>
    </row>
    <row r="121" spans="1:18" s="84" customFormat="1" x14ac:dyDescent="0.25">
      <c r="A121" s="59" t="s">
        <v>117</v>
      </c>
      <c r="B121" s="105" t="s">
        <v>118</v>
      </c>
      <c r="C121" s="102">
        <v>6</v>
      </c>
      <c r="D121" s="58">
        <v>6</v>
      </c>
      <c r="E121" s="24">
        <f>IFERROR(D121/C121,0)*100</f>
        <v>100</v>
      </c>
      <c r="F121" s="61"/>
      <c r="G121" s="68"/>
      <c r="H121" s="58">
        <v>6</v>
      </c>
      <c r="I121" s="58">
        <v>6</v>
      </c>
      <c r="J121" s="58">
        <f t="shared" si="15"/>
        <v>100</v>
      </c>
      <c r="K121" s="69" t="s">
        <v>113</v>
      </c>
      <c r="L121" s="221"/>
      <c r="M121" s="236"/>
      <c r="N121" s="70"/>
      <c r="O121" s="248"/>
      <c r="P121" s="248"/>
      <c r="Q121" s="256"/>
      <c r="R121" s="186"/>
    </row>
    <row r="122" spans="1:18" s="84" customFormat="1" ht="33" x14ac:dyDescent="0.25">
      <c r="A122" s="59" t="s">
        <v>119</v>
      </c>
      <c r="B122" s="105" t="s">
        <v>8</v>
      </c>
      <c r="C122" s="103">
        <v>0</v>
      </c>
      <c r="D122" s="66">
        <v>0</v>
      </c>
      <c r="E122" s="66">
        <f t="shared" ref="E122:E123" si="16">IFERROR(D122/C122,0)*100</f>
        <v>0</v>
      </c>
      <c r="F122" s="61"/>
      <c r="G122" s="68"/>
      <c r="H122" s="58">
        <v>90</v>
      </c>
      <c r="I122" s="58">
        <v>90</v>
      </c>
      <c r="J122" s="58">
        <f t="shared" si="15"/>
        <v>100</v>
      </c>
      <c r="K122" s="69" t="s">
        <v>113</v>
      </c>
      <c r="L122" s="221"/>
      <c r="M122" s="236"/>
      <c r="N122" s="70"/>
      <c r="O122" s="248"/>
      <c r="P122" s="248"/>
      <c r="Q122" s="256"/>
      <c r="R122" s="186"/>
    </row>
    <row r="123" spans="1:18" s="84" customFormat="1" ht="24.75" x14ac:dyDescent="0.25">
      <c r="A123" s="59" t="s">
        <v>120</v>
      </c>
      <c r="B123" s="105" t="s">
        <v>15</v>
      </c>
      <c r="C123" s="103">
        <v>0</v>
      </c>
      <c r="D123" s="66">
        <v>0</v>
      </c>
      <c r="E123" s="66">
        <f t="shared" si="16"/>
        <v>0</v>
      </c>
      <c r="F123" s="61"/>
      <c r="G123" s="68"/>
      <c r="H123" s="58">
        <v>5</v>
      </c>
      <c r="I123" s="58">
        <v>5</v>
      </c>
      <c r="J123" s="58">
        <f t="shared" si="15"/>
        <v>100</v>
      </c>
      <c r="K123" s="69" t="s">
        <v>113</v>
      </c>
      <c r="L123" s="221"/>
      <c r="M123" s="236"/>
      <c r="N123" s="70"/>
      <c r="O123" s="248"/>
      <c r="P123" s="248"/>
      <c r="Q123" s="256"/>
      <c r="R123" s="186"/>
    </row>
    <row r="124" spans="1:18" s="84" customFormat="1" ht="16.5" x14ac:dyDescent="0.25">
      <c r="A124" s="59" t="s">
        <v>121</v>
      </c>
      <c r="B124" s="105" t="s">
        <v>15</v>
      </c>
      <c r="C124" s="102">
        <v>5</v>
      </c>
      <c r="D124" s="58">
        <v>5</v>
      </c>
      <c r="E124" s="24">
        <f>IFERROR(D124/C124,0)*100</f>
        <v>100</v>
      </c>
      <c r="F124" s="61"/>
      <c r="G124" s="68"/>
      <c r="H124" s="58">
        <v>10</v>
      </c>
      <c r="I124" s="58">
        <v>10</v>
      </c>
      <c r="J124" s="58">
        <f t="shared" si="15"/>
        <v>100</v>
      </c>
      <c r="K124" s="69" t="s">
        <v>113</v>
      </c>
      <c r="L124" s="221"/>
      <c r="M124" s="236"/>
      <c r="N124" s="70"/>
      <c r="O124" s="248"/>
      <c r="P124" s="248"/>
      <c r="Q124" s="256"/>
      <c r="R124" s="186"/>
    </row>
    <row r="125" spans="1:18" s="84" customFormat="1" ht="16.5" x14ac:dyDescent="0.25">
      <c r="A125" s="59" t="s">
        <v>122</v>
      </c>
      <c r="B125" s="105" t="s">
        <v>15</v>
      </c>
      <c r="C125" s="102">
        <v>1</v>
      </c>
      <c r="D125" s="58">
        <v>1</v>
      </c>
      <c r="E125" s="24">
        <f t="shared" ref="E125:E132" si="17">IFERROR(D125/C125,0)*100</f>
        <v>100</v>
      </c>
      <c r="F125" s="61"/>
      <c r="G125" s="68"/>
      <c r="H125" s="58">
        <v>2</v>
      </c>
      <c r="I125" s="58">
        <v>2</v>
      </c>
      <c r="J125" s="58">
        <f t="shared" si="15"/>
        <v>100</v>
      </c>
      <c r="K125" s="69" t="s">
        <v>113</v>
      </c>
      <c r="L125" s="221"/>
      <c r="M125" s="236"/>
      <c r="N125" s="70"/>
      <c r="O125" s="248"/>
      <c r="P125" s="248"/>
      <c r="Q125" s="256"/>
      <c r="R125" s="186"/>
    </row>
    <row r="126" spans="1:18" s="84" customFormat="1" ht="41.25" x14ac:dyDescent="0.25">
      <c r="A126" s="59" t="s">
        <v>123</v>
      </c>
      <c r="B126" s="105" t="s">
        <v>8</v>
      </c>
      <c r="C126" s="102">
        <v>20</v>
      </c>
      <c r="D126" s="58">
        <v>20</v>
      </c>
      <c r="E126" s="24">
        <f t="shared" si="17"/>
        <v>100</v>
      </c>
      <c r="F126" s="61"/>
      <c r="G126" s="68"/>
      <c r="H126" s="58">
        <v>100</v>
      </c>
      <c r="I126" s="58">
        <v>100</v>
      </c>
      <c r="J126" s="58">
        <f t="shared" si="15"/>
        <v>100</v>
      </c>
      <c r="K126" s="69" t="s">
        <v>113</v>
      </c>
      <c r="L126" s="221"/>
      <c r="M126" s="236"/>
      <c r="N126" s="70"/>
      <c r="O126" s="248"/>
      <c r="P126" s="248"/>
      <c r="Q126" s="256"/>
      <c r="R126" s="186"/>
    </row>
    <row r="127" spans="1:18" s="84" customFormat="1" ht="24.75" x14ac:dyDescent="0.25">
      <c r="A127" s="59" t="s">
        <v>124</v>
      </c>
      <c r="B127" s="105" t="s">
        <v>15</v>
      </c>
      <c r="C127" s="102">
        <v>35</v>
      </c>
      <c r="D127" s="58">
        <v>35</v>
      </c>
      <c r="E127" s="24">
        <f t="shared" si="17"/>
        <v>100</v>
      </c>
      <c r="F127" s="61"/>
      <c r="G127" s="68"/>
      <c r="H127" s="58">
        <v>35</v>
      </c>
      <c r="I127" s="58">
        <v>35</v>
      </c>
      <c r="J127" s="58">
        <f t="shared" si="15"/>
        <v>100</v>
      </c>
      <c r="K127" s="69" t="s">
        <v>113</v>
      </c>
      <c r="L127" s="221"/>
      <c r="M127" s="236"/>
      <c r="N127" s="70"/>
      <c r="O127" s="248"/>
      <c r="P127" s="248"/>
      <c r="Q127" s="256"/>
      <c r="R127" s="186"/>
    </row>
    <row r="128" spans="1:18" s="84" customFormat="1" ht="33" x14ac:dyDescent="0.25">
      <c r="A128" s="59" t="s">
        <v>125</v>
      </c>
      <c r="B128" s="105" t="s">
        <v>8</v>
      </c>
      <c r="C128" s="102">
        <v>30</v>
      </c>
      <c r="D128" s="58">
        <v>30</v>
      </c>
      <c r="E128" s="24">
        <f t="shared" si="17"/>
        <v>100</v>
      </c>
      <c r="F128" s="61"/>
      <c r="G128" s="68"/>
      <c r="H128" s="58">
        <v>100</v>
      </c>
      <c r="I128" s="58">
        <v>100</v>
      </c>
      <c r="J128" s="58">
        <f t="shared" si="15"/>
        <v>100</v>
      </c>
      <c r="K128" s="69" t="s">
        <v>113</v>
      </c>
      <c r="L128" s="221"/>
      <c r="M128" s="236"/>
      <c r="N128" s="70"/>
      <c r="O128" s="248"/>
      <c r="P128" s="248"/>
      <c r="Q128" s="256"/>
      <c r="R128" s="186"/>
    </row>
    <row r="129" spans="1:18" s="84" customFormat="1" ht="24.75" x14ac:dyDescent="0.25">
      <c r="A129" s="59" t="s">
        <v>126</v>
      </c>
      <c r="B129" s="105" t="s">
        <v>15</v>
      </c>
      <c r="C129" s="102">
        <v>9</v>
      </c>
      <c r="D129" s="58">
        <v>9</v>
      </c>
      <c r="E129" s="24">
        <f t="shared" si="17"/>
        <v>100</v>
      </c>
      <c r="F129" s="61"/>
      <c r="G129" s="68"/>
      <c r="H129" s="58">
        <v>9</v>
      </c>
      <c r="I129" s="58">
        <v>9</v>
      </c>
      <c r="J129" s="58">
        <f t="shared" si="15"/>
        <v>100</v>
      </c>
      <c r="K129" s="69" t="s">
        <v>113</v>
      </c>
      <c r="L129" s="221"/>
      <c r="M129" s="236"/>
      <c r="N129" s="70"/>
      <c r="O129" s="248"/>
      <c r="P129" s="248"/>
      <c r="Q129" s="256"/>
      <c r="R129" s="186"/>
    </row>
    <row r="130" spans="1:18" s="84" customFormat="1" ht="409.5" x14ac:dyDescent="0.25">
      <c r="A130" s="59" t="s">
        <v>127</v>
      </c>
      <c r="B130" s="105" t="s">
        <v>15</v>
      </c>
      <c r="C130" s="102">
        <v>1053</v>
      </c>
      <c r="D130" s="58">
        <v>365</v>
      </c>
      <c r="E130" s="24">
        <f t="shared" si="17"/>
        <v>34.662867996201328</v>
      </c>
      <c r="F130" s="61"/>
      <c r="G130" s="68"/>
      <c r="H130" s="58">
        <v>1816</v>
      </c>
      <c r="I130" s="58">
        <v>355</v>
      </c>
      <c r="J130" s="58">
        <f t="shared" si="15"/>
        <v>19.548458149779734</v>
      </c>
      <c r="K130" s="69" t="s">
        <v>113</v>
      </c>
      <c r="L130" s="221"/>
      <c r="M130" s="236"/>
      <c r="N130" s="70"/>
      <c r="O130" s="248"/>
      <c r="P130" s="248"/>
      <c r="Q130" s="256"/>
      <c r="R130" s="187" t="s">
        <v>440</v>
      </c>
    </row>
    <row r="131" spans="1:18" s="84" customFormat="1" ht="16.5" x14ac:dyDescent="0.25">
      <c r="A131" s="59" t="s">
        <v>128</v>
      </c>
      <c r="B131" s="105" t="s">
        <v>129</v>
      </c>
      <c r="C131" s="103">
        <v>0</v>
      </c>
      <c r="D131" s="66">
        <v>0</v>
      </c>
      <c r="E131" s="66">
        <f t="shared" si="17"/>
        <v>0</v>
      </c>
      <c r="F131" s="61"/>
      <c r="G131" s="68"/>
      <c r="H131" s="58">
        <v>0.53</v>
      </c>
      <c r="I131" s="58">
        <v>0.5</v>
      </c>
      <c r="J131" s="58">
        <f t="shared" si="15"/>
        <v>94.339622641509422</v>
      </c>
      <c r="K131" s="69" t="s">
        <v>113</v>
      </c>
      <c r="L131" s="221"/>
      <c r="M131" s="236"/>
      <c r="N131" s="70"/>
      <c r="O131" s="248"/>
      <c r="P131" s="248"/>
      <c r="Q131" s="256"/>
      <c r="R131" s="186"/>
    </row>
    <row r="132" spans="1:18" s="84" customFormat="1" ht="24.75" x14ac:dyDescent="0.25">
      <c r="A132" s="59" t="s">
        <v>130</v>
      </c>
      <c r="B132" s="105" t="s">
        <v>116</v>
      </c>
      <c r="C132" s="170">
        <v>13769985272</v>
      </c>
      <c r="D132" s="171">
        <v>13769985272</v>
      </c>
      <c r="E132" s="24">
        <f t="shared" si="17"/>
        <v>100</v>
      </c>
      <c r="F132" s="61"/>
      <c r="G132" s="68"/>
      <c r="H132" s="171">
        <v>47630560750</v>
      </c>
      <c r="I132" s="171">
        <v>30348490095</v>
      </c>
      <c r="J132" s="58">
        <f t="shared" si="15"/>
        <v>63.716424113272694</v>
      </c>
      <c r="K132" s="69" t="s">
        <v>113</v>
      </c>
      <c r="L132" s="221"/>
      <c r="M132" s="236"/>
      <c r="N132" s="70"/>
      <c r="O132" s="248"/>
      <c r="P132" s="248"/>
      <c r="Q132" s="256"/>
      <c r="R132" s="186"/>
    </row>
    <row r="133" spans="1:18" s="84" customFormat="1" ht="24.75" x14ac:dyDescent="0.25">
      <c r="A133" s="59" t="s">
        <v>131</v>
      </c>
      <c r="B133" s="105" t="s">
        <v>15</v>
      </c>
      <c r="C133" s="103">
        <v>0</v>
      </c>
      <c r="D133" s="66">
        <v>0</v>
      </c>
      <c r="E133" s="66">
        <f>IFERROR(D133/C133,0)*100</f>
        <v>0</v>
      </c>
      <c r="F133" s="61"/>
      <c r="G133" s="68"/>
      <c r="H133" s="58">
        <v>105</v>
      </c>
      <c r="I133" s="58">
        <v>105</v>
      </c>
      <c r="J133" s="58">
        <f t="shared" si="15"/>
        <v>100</v>
      </c>
      <c r="K133" s="69" t="s">
        <v>113</v>
      </c>
      <c r="L133" s="221"/>
      <c r="M133" s="236"/>
      <c r="N133" s="70"/>
      <c r="O133" s="248"/>
      <c r="P133" s="248"/>
      <c r="Q133" s="256"/>
      <c r="R133" s="186"/>
    </row>
    <row r="134" spans="1:18" s="84" customFormat="1" ht="33" x14ac:dyDescent="0.25">
      <c r="A134" s="59" t="s">
        <v>132</v>
      </c>
      <c r="B134" s="105" t="s">
        <v>8</v>
      </c>
      <c r="C134" s="103">
        <v>0</v>
      </c>
      <c r="D134" s="66">
        <v>0</v>
      </c>
      <c r="E134" s="66">
        <f>IFERROR(D134/C134,0)*100</f>
        <v>0</v>
      </c>
      <c r="F134" s="61"/>
      <c r="G134" s="68"/>
      <c r="H134" s="58">
        <v>95</v>
      </c>
      <c r="I134" s="58">
        <v>95</v>
      </c>
      <c r="J134" s="58">
        <f t="shared" si="15"/>
        <v>100</v>
      </c>
      <c r="K134" s="69" t="s">
        <v>113</v>
      </c>
      <c r="L134" s="221"/>
      <c r="M134" s="236"/>
      <c r="N134" s="70"/>
      <c r="O134" s="248"/>
      <c r="P134" s="248"/>
      <c r="Q134" s="256"/>
      <c r="R134" s="186"/>
    </row>
    <row r="135" spans="1:18" s="84" customFormat="1" ht="16.5" x14ac:dyDescent="0.25">
      <c r="A135" s="59" t="s">
        <v>133</v>
      </c>
      <c r="B135" s="105" t="s">
        <v>134</v>
      </c>
      <c r="C135" s="102">
        <v>0.04</v>
      </c>
      <c r="D135" s="58">
        <v>0</v>
      </c>
      <c r="E135" s="24">
        <f>IFERROR(D135/C135,0)*100</f>
        <v>0</v>
      </c>
      <c r="F135" s="61"/>
      <c r="G135" s="68"/>
      <c r="H135" s="58">
        <v>5.26</v>
      </c>
      <c r="I135" s="58">
        <v>5.22</v>
      </c>
      <c r="J135" s="58">
        <f t="shared" si="15"/>
        <v>99.239543726235752</v>
      </c>
      <c r="K135" s="69" t="s">
        <v>113</v>
      </c>
      <c r="L135" s="221"/>
      <c r="M135" s="236"/>
      <c r="N135" s="70"/>
      <c r="O135" s="248"/>
      <c r="P135" s="248"/>
      <c r="Q135" s="256"/>
      <c r="R135" s="107"/>
    </row>
    <row r="136" spans="1:18" s="84" customFormat="1" ht="16.5" x14ac:dyDescent="0.25">
      <c r="A136" s="59" t="s">
        <v>135</v>
      </c>
      <c r="B136" s="105" t="s">
        <v>136</v>
      </c>
      <c r="C136" s="102">
        <v>0.04</v>
      </c>
      <c r="D136" s="58">
        <v>0</v>
      </c>
      <c r="E136" s="24">
        <f t="shared" ref="E136:E145" si="18">IFERROR(D136/C136,0)*100</f>
        <v>0</v>
      </c>
      <c r="F136" s="61"/>
      <c r="G136" s="68"/>
      <c r="H136" s="58">
        <v>5.83</v>
      </c>
      <c r="I136" s="58">
        <v>5.79</v>
      </c>
      <c r="J136" s="58">
        <f t="shared" si="15"/>
        <v>99.313893653516288</v>
      </c>
      <c r="K136" s="69" t="s">
        <v>113</v>
      </c>
      <c r="L136" s="221"/>
      <c r="M136" s="236"/>
      <c r="N136" s="70"/>
      <c r="O136" s="248"/>
      <c r="P136" s="248"/>
      <c r="Q136" s="256"/>
      <c r="R136" s="107"/>
    </row>
    <row r="137" spans="1:18" s="84" customFormat="1" ht="148.5" x14ac:dyDescent="0.25">
      <c r="A137" s="59" t="s">
        <v>137</v>
      </c>
      <c r="B137" s="105" t="s">
        <v>15</v>
      </c>
      <c r="C137" s="102">
        <v>9571.8700000000008</v>
      </c>
      <c r="D137" s="58">
        <v>1646</v>
      </c>
      <c r="E137" s="24">
        <f t="shared" si="18"/>
        <v>17.196221845888001</v>
      </c>
      <c r="F137" s="61"/>
      <c r="G137" s="68"/>
      <c r="H137" s="58">
        <v>11199.87</v>
      </c>
      <c r="I137" s="58">
        <v>3274</v>
      </c>
      <c r="J137" s="58">
        <f t="shared" si="15"/>
        <v>29.232482162739387</v>
      </c>
      <c r="K137" s="69" t="s">
        <v>113</v>
      </c>
      <c r="L137" s="221"/>
      <c r="M137" s="236"/>
      <c r="N137" s="70"/>
      <c r="O137" s="248"/>
      <c r="P137" s="248"/>
      <c r="Q137" s="256"/>
      <c r="R137" s="187" t="s">
        <v>441</v>
      </c>
    </row>
    <row r="138" spans="1:18" s="84" customFormat="1" ht="24.75" x14ac:dyDescent="0.25">
      <c r="A138" s="59" t="s">
        <v>138</v>
      </c>
      <c r="B138" s="105" t="s">
        <v>15</v>
      </c>
      <c r="C138" s="102">
        <v>1</v>
      </c>
      <c r="D138" s="58">
        <v>1</v>
      </c>
      <c r="E138" s="24">
        <f t="shared" si="18"/>
        <v>100</v>
      </c>
      <c r="F138" s="61"/>
      <c r="G138" s="68"/>
      <c r="H138" s="58">
        <v>1</v>
      </c>
      <c r="I138" s="58">
        <v>1</v>
      </c>
      <c r="J138" s="58">
        <f t="shared" si="15"/>
        <v>100</v>
      </c>
      <c r="K138" s="69" t="s">
        <v>113</v>
      </c>
      <c r="L138" s="221"/>
      <c r="M138" s="236"/>
      <c r="N138" s="70"/>
      <c r="O138" s="248"/>
      <c r="P138" s="248"/>
      <c r="Q138" s="256"/>
      <c r="R138" s="186"/>
    </row>
    <row r="139" spans="1:18" s="84" customFormat="1" ht="24.75" x14ac:dyDescent="0.25">
      <c r="A139" s="59" t="s">
        <v>139</v>
      </c>
      <c r="B139" s="105" t="s">
        <v>31</v>
      </c>
      <c r="C139" s="102">
        <v>14</v>
      </c>
      <c r="D139" s="58">
        <v>14</v>
      </c>
      <c r="E139" s="24">
        <f t="shared" si="18"/>
        <v>100</v>
      </c>
      <c r="F139" s="61"/>
      <c r="G139" s="68"/>
      <c r="H139" s="58">
        <v>24</v>
      </c>
      <c r="I139" s="58">
        <v>24</v>
      </c>
      <c r="J139" s="58">
        <f t="shared" si="15"/>
        <v>100</v>
      </c>
      <c r="K139" s="69" t="s">
        <v>113</v>
      </c>
      <c r="L139" s="221"/>
      <c r="M139" s="236"/>
      <c r="N139" s="70"/>
      <c r="O139" s="248"/>
      <c r="P139" s="248"/>
      <c r="Q139" s="256"/>
      <c r="R139" s="186"/>
    </row>
    <row r="140" spans="1:18" s="84" customFormat="1" ht="24.75" x14ac:dyDescent="0.25">
      <c r="A140" s="59" t="s">
        <v>140</v>
      </c>
      <c r="B140" s="105" t="s">
        <v>15</v>
      </c>
      <c r="C140" s="102">
        <v>6</v>
      </c>
      <c r="D140" s="58">
        <v>6</v>
      </c>
      <c r="E140" s="24">
        <f t="shared" si="18"/>
        <v>100</v>
      </c>
      <c r="F140" s="61"/>
      <c r="G140" s="68"/>
      <c r="H140" s="58">
        <v>6</v>
      </c>
      <c r="I140" s="58">
        <v>6</v>
      </c>
      <c r="J140" s="58">
        <f t="shared" si="15"/>
        <v>100</v>
      </c>
      <c r="K140" s="69" t="s">
        <v>113</v>
      </c>
      <c r="L140" s="221"/>
      <c r="M140" s="236"/>
      <c r="N140" s="70"/>
      <c r="O140" s="248"/>
      <c r="P140" s="248"/>
      <c r="Q140" s="256"/>
      <c r="R140" s="186"/>
    </row>
    <row r="141" spans="1:18" s="84" customFormat="1" ht="24.75" x14ac:dyDescent="0.25">
      <c r="A141" s="59" t="s">
        <v>141</v>
      </c>
      <c r="B141" s="105" t="s">
        <v>15</v>
      </c>
      <c r="C141" s="102">
        <v>5</v>
      </c>
      <c r="D141" s="58">
        <v>5</v>
      </c>
      <c r="E141" s="24">
        <f t="shared" si="18"/>
        <v>100</v>
      </c>
      <c r="F141" s="61"/>
      <c r="G141" s="68"/>
      <c r="H141" s="58">
        <v>6</v>
      </c>
      <c r="I141" s="58">
        <v>5.97</v>
      </c>
      <c r="J141" s="58">
        <f t="shared" si="15"/>
        <v>99.5</v>
      </c>
      <c r="K141" s="69" t="s">
        <v>113</v>
      </c>
      <c r="L141" s="221"/>
      <c r="M141" s="236"/>
      <c r="N141" s="70"/>
      <c r="O141" s="248"/>
      <c r="P141" s="248"/>
      <c r="Q141" s="256"/>
      <c r="R141" s="186"/>
    </row>
    <row r="142" spans="1:18" s="84" customFormat="1" ht="16.5" x14ac:dyDescent="0.25">
      <c r="A142" s="59" t="s">
        <v>142</v>
      </c>
      <c r="B142" s="105" t="s">
        <v>15</v>
      </c>
      <c r="C142" s="102">
        <v>1</v>
      </c>
      <c r="D142" s="58">
        <v>1</v>
      </c>
      <c r="E142" s="24">
        <f t="shared" si="18"/>
        <v>100</v>
      </c>
      <c r="F142" s="61"/>
      <c r="G142" s="68"/>
      <c r="H142" s="58">
        <v>1</v>
      </c>
      <c r="I142" s="58">
        <v>1</v>
      </c>
      <c r="J142" s="58">
        <f t="shared" si="15"/>
        <v>100</v>
      </c>
      <c r="K142" s="69" t="s">
        <v>113</v>
      </c>
      <c r="L142" s="221"/>
      <c r="M142" s="236"/>
      <c r="N142" s="70"/>
      <c r="O142" s="248"/>
      <c r="P142" s="248"/>
      <c r="Q142" s="256"/>
      <c r="R142" s="186"/>
    </row>
    <row r="143" spans="1:18" s="84" customFormat="1" ht="16.5" x14ac:dyDescent="0.25">
      <c r="A143" s="59" t="s">
        <v>21</v>
      </c>
      <c r="B143" s="105" t="s">
        <v>8</v>
      </c>
      <c r="C143" s="102">
        <v>100</v>
      </c>
      <c r="D143" s="58">
        <v>32</v>
      </c>
      <c r="E143" s="24">
        <f t="shared" si="18"/>
        <v>32</v>
      </c>
      <c r="F143" s="61"/>
      <c r="G143" s="68"/>
      <c r="H143" s="58">
        <v>100</v>
      </c>
      <c r="I143" s="58">
        <v>100</v>
      </c>
      <c r="J143" s="58">
        <f t="shared" si="15"/>
        <v>100</v>
      </c>
      <c r="K143" s="69" t="s">
        <v>113</v>
      </c>
      <c r="L143" s="221"/>
      <c r="M143" s="236"/>
      <c r="N143" s="70"/>
      <c r="O143" s="248"/>
      <c r="P143" s="248"/>
      <c r="Q143" s="256"/>
      <c r="R143" s="293" t="s">
        <v>442</v>
      </c>
    </row>
    <row r="144" spans="1:18" s="84" customFormat="1" ht="24.75" x14ac:dyDescent="0.25">
      <c r="A144" s="59" t="s">
        <v>46</v>
      </c>
      <c r="B144" s="105" t="s">
        <v>15</v>
      </c>
      <c r="C144" s="102">
        <v>2</v>
      </c>
      <c r="D144" s="58">
        <v>1.4</v>
      </c>
      <c r="E144" s="24">
        <f t="shared" si="18"/>
        <v>70</v>
      </c>
      <c r="F144" s="61"/>
      <c r="G144" s="68"/>
      <c r="H144" s="58">
        <v>6</v>
      </c>
      <c r="I144" s="58">
        <v>5.4</v>
      </c>
      <c r="J144" s="58">
        <f t="shared" si="15"/>
        <v>90</v>
      </c>
      <c r="K144" s="69" t="s">
        <v>113</v>
      </c>
      <c r="L144" s="221"/>
      <c r="M144" s="236"/>
      <c r="N144" s="70"/>
      <c r="O144" s="248"/>
      <c r="P144" s="248"/>
      <c r="Q144" s="256"/>
      <c r="R144" s="294"/>
    </row>
    <row r="145" spans="1:18" s="84" customFormat="1" ht="49.5" x14ac:dyDescent="0.25">
      <c r="A145" s="59" t="s">
        <v>47</v>
      </c>
      <c r="B145" s="105" t="s">
        <v>48</v>
      </c>
      <c r="C145" s="102">
        <v>159</v>
      </c>
      <c r="D145" s="58">
        <v>60</v>
      </c>
      <c r="E145" s="24">
        <f t="shared" si="18"/>
        <v>37.735849056603776</v>
      </c>
      <c r="F145" s="61"/>
      <c r="G145" s="68"/>
      <c r="H145" s="58">
        <v>189</v>
      </c>
      <c r="I145" s="58">
        <v>90</v>
      </c>
      <c r="J145" s="58">
        <f t="shared" si="15"/>
        <v>47.619047619047613</v>
      </c>
      <c r="K145" s="69" t="s">
        <v>113</v>
      </c>
      <c r="L145" s="221"/>
      <c r="M145" s="236"/>
      <c r="N145" s="70"/>
      <c r="O145" s="248"/>
      <c r="P145" s="248"/>
      <c r="Q145" s="256"/>
      <c r="R145" s="295"/>
    </row>
    <row r="146" spans="1:18" s="84" customFormat="1" ht="24.75" x14ac:dyDescent="0.25">
      <c r="A146" s="59" t="s">
        <v>49</v>
      </c>
      <c r="B146" s="105" t="s">
        <v>15</v>
      </c>
      <c r="C146" s="102">
        <v>26</v>
      </c>
      <c r="D146" s="58">
        <v>26</v>
      </c>
      <c r="E146" s="24">
        <f>IFERROR(D146/C146,0)*100</f>
        <v>100</v>
      </c>
      <c r="F146" s="61"/>
      <c r="G146" s="68"/>
      <c r="H146" s="58">
        <v>26</v>
      </c>
      <c r="I146" s="58">
        <v>26</v>
      </c>
      <c r="J146" s="58">
        <f t="shared" si="15"/>
        <v>100</v>
      </c>
      <c r="K146" s="69" t="s">
        <v>113</v>
      </c>
      <c r="L146" s="221"/>
      <c r="M146" s="236"/>
      <c r="N146" s="70"/>
      <c r="O146" s="248"/>
      <c r="P146" s="248"/>
      <c r="Q146" s="256"/>
      <c r="R146" s="186"/>
    </row>
    <row r="147" spans="1:18" ht="16.5" x14ac:dyDescent="0.25">
      <c r="A147" s="59" t="s">
        <v>143</v>
      </c>
      <c r="B147" s="105" t="s">
        <v>8</v>
      </c>
      <c r="C147" s="103">
        <v>0</v>
      </c>
      <c r="D147" s="66">
        <v>0</v>
      </c>
      <c r="E147" s="66">
        <f t="shared" ref="E147:E148" si="19">IFERROR(D147/C147,0)*100</f>
        <v>0</v>
      </c>
      <c r="F147" s="61"/>
      <c r="G147" s="68"/>
      <c r="H147" s="58">
        <v>100</v>
      </c>
      <c r="I147" s="58">
        <v>100</v>
      </c>
      <c r="J147" s="58">
        <f t="shared" si="15"/>
        <v>100</v>
      </c>
      <c r="K147" s="69" t="s">
        <v>113</v>
      </c>
      <c r="L147" s="221"/>
      <c r="M147" s="236"/>
      <c r="N147" s="70"/>
      <c r="O147" s="248"/>
      <c r="P147" s="248"/>
      <c r="Q147" s="256"/>
      <c r="R147" s="186"/>
    </row>
    <row r="148" spans="1:18" ht="33" x14ac:dyDescent="0.25">
      <c r="A148" s="59" t="s">
        <v>144</v>
      </c>
      <c r="B148" s="105" t="s">
        <v>15</v>
      </c>
      <c r="C148" s="103">
        <v>0</v>
      </c>
      <c r="D148" s="66">
        <v>0</v>
      </c>
      <c r="E148" s="66">
        <f t="shared" si="19"/>
        <v>0</v>
      </c>
      <c r="F148" s="61"/>
      <c r="G148" s="68"/>
      <c r="H148" s="58">
        <v>2</v>
      </c>
      <c r="I148" s="58">
        <v>2</v>
      </c>
      <c r="J148" s="58">
        <f t="shared" si="15"/>
        <v>100</v>
      </c>
      <c r="K148" s="69" t="s">
        <v>113</v>
      </c>
      <c r="L148" s="221"/>
      <c r="M148" s="236"/>
      <c r="N148" s="70"/>
      <c r="O148" s="248"/>
      <c r="P148" s="248"/>
      <c r="Q148" s="256"/>
      <c r="R148" s="186"/>
    </row>
    <row r="149" spans="1:18" x14ac:dyDescent="0.25">
      <c r="A149" s="98" t="s">
        <v>145</v>
      </c>
      <c r="B149" s="99"/>
      <c r="C149" s="100"/>
      <c r="D149" s="104"/>
      <c r="E149" s="44">
        <f>AVERAGE(E150:E164,E166:E170,E172:E173,E175:E177,E179:E186)</f>
        <v>95.152121212121216</v>
      </c>
      <c r="F149" s="42"/>
      <c r="G149" s="43">
        <v>97.9</v>
      </c>
      <c r="H149" s="42"/>
      <c r="I149" s="42"/>
      <c r="J149" s="44">
        <f>AVERAGE(J150:J187)</f>
        <v>94.854736842105282</v>
      </c>
      <c r="K149" s="45">
        <v>25</v>
      </c>
      <c r="L149" s="216">
        <v>10870710175</v>
      </c>
      <c r="M149" s="232">
        <v>8912021330</v>
      </c>
      <c r="N149" s="178">
        <f>M149/L149*100</f>
        <v>81.981960576002564</v>
      </c>
      <c r="O149" s="232">
        <v>31735457044</v>
      </c>
      <c r="P149" s="232">
        <v>27421853305</v>
      </c>
      <c r="Q149" s="253">
        <f>P149/O149*100</f>
        <v>86.407620558231287</v>
      </c>
      <c r="R149" s="46"/>
    </row>
    <row r="150" spans="1:18" ht="24.75" x14ac:dyDescent="0.25">
      <c r="A150" s="20" t="s">
        <v>58</v>
      </c>
      <c r="B150" s="72" t="s">
        <v>8</v>
      </c>
      <c r="C150" s="109">
        <v>6</v>
      </c>
      <c r="D150" s="110">
        <v>6</v>
      </c>
      <c r="E150" s="24">
        <v>100</v>
      </c>
      <c r="F150" s="75"/>
      <c r="G150" s="76"/>
      <c r="H150" s="75">
        <v>13</v>
      </c>
      <c r="I150" s="75">
        <v>13</v>
      </c>
      <c r="J150" s="24">
        <v>100</v>
      </c>
      <c r="K150" s="111"/>
      <c r="L150" s="218"/>
      <c r="M150" s="234"/>
      <c r="N150" s="78"/>
      <c r="O150" s="246"/>
      <c r="P150" s="246"/>
      <c r="Q150" s="251"/>
      <c r="R150" s="63"/>
    </row>
    <row r="151" spans="1:18" ht="33" x14ac:dyDescent="0.25">
      <c r="A151" s="20" t="s">
        <v>29</v>
      </c>
      <c r="B151" s="72" t="s">
        <v>8</v>
      </c>
      <c r="C151" s="109">
        <v>100</v>
      </c>
      <c r="D151" s="110">
        <v>100</v>
      </c>
      <c r="E151" s="24">
        <v>100</v>
      </c>
      <c r="F151" s="75"/>
      <c r="G151" s="76"/>
      <c r="H151" s="75">
        <v>100</v>
      </c>
      <c r="I151" s="75">
        <v>100</v>
      </c>
      <c r="J151" s="24">
        <v>100</v>
      </c>
      <c r="K151" s="111"/>
      <c r="L151" s="218"/>
      <c r="M151" s="234"/>
      <c r="N151" s="78"/>
      <c r="O151" s="246"/>
      <c r="P151" s="246"/>
      <c r="Q151" s="251"/>
      <c r="R151" s="64"/>
    </row>
    <row r="152" spans="1:18" ht="57.75" x14ac:dyDescent="0.25">
      <c r="A152" s="20" t="s">
        <v>146</v>
      </c>
      <c r="B152" s="72" t="s">
        <v>8</v>
      </c>
      <c r="C152" s="109">
        <v>34</v>
      </c>
      <c r="D152" s="110">
        <v>34</v>
      </c>
      <c r="E152" s="24">
        <v>100</v>
      </c>
      <c r="F152" s="75"/>
      <c r="G152" s="76"/>
      <c r="H152" s="75">
        <v>80</v>
      </c>
      <c r="I152" s="75">
        <v>78.23</v>
      </c>
      <c r="J152" s="24">
        <v>97.79</v>
      </c>
      <c r="K152" s="111"/>
      <c r="L152" s="218"/>
      <c r="M152" s="234"/>
      <c r="N152" s="78"/>
      <c r="O152" s="246"/>
      <c r="P152" s="246"/>
      <c r="Q152" s="251"/>
      <c r="R152" s="64"/>
    </row>
    <row r="153" spans="1:18" ht="24.75" x14ac:dyDescent="0.25">
      <c r="A153" s="20" t="s">
        <v>147</v>
      </c>
      <c r="B153" s="72" t="s">
        <v>51</v>
      </c>
      <c r="C153" s="109">
        <v>547</v>
      </c>
      <c r="D153" s="110">
        <v>1602</v>
      </c>
      <c r="E153" s="24">
        <v>100</v>
      </c>
      <c r="F153" s="75"/>
      <c r="G153" s="76"/>
      <c r="H153" s="75">
        <v>1061</v>
      </c>
      <c r="I153" s="75">
        <v>2592.69</v>
      </c>
      <c r="J153" s="24">
        <v>100</v>
      </c>
      <c r="K153" s="111"/>
      <c r="L153" s="218"/>
      <c r="M153" s="234"/>
      <c r="N153" s="78"/>
      <c r="O153" s="246"/>
      <c r="P153" s="246"/>
      <c r="Q153" s="251"/>
      <c r="R153" s="64"/>
    </row>
    <row r="154" spans="1:18" ht="33" x14ac:dyDescent="0.25">
      <c r="A154" s="20" t="s">
        <v>148</v>
      </c>
      <c r="B154" s="72" t="s">
        <v>8</v>
      </c>
      <c r="C154" s="109">
        <v>30</v>
      </c>
      <c r="D154" s="110">
        <v>30</v>
      </c>
      <c r="E154" s="24">
        <v>100</v>
      </c>
      <c r="F154" s="75"/>
      <c r="G154" s="76"/>
      <c r="H154" s="75">
        <v>100</v>
      </c>
      <c r="I154" s="75">
        <v>100</v>
      </c>
      <c r="J154" s="24">
        <v>100</v>
      </c>
      <c r="K154" s="111"/>
      <c r="L154" s="218"/>
      <c r="M154" s="234"/>
      <c r="N154" s="78"/>
      <c r="O154" s="246"/>
      <c r="P154" s="246"/>
      <c r="Q154" s="251"/>
      <c r="R154" s="112"/>
    </row>
    <row r="155" spans="1:18" ht="33" x14ac:dyDescent="0.25">
      <c r="A155" s="20" t="s">
        <v>86</v>
      </c>
      <c r="B155" s="72" t="s">
        <v>87</v>
      </c>
      <c r="C155" s="109">
        <v>138</v>
      </c>
      <c r="D155" s="110">
        <v>138</v>
      </c>
      <c r="E155" s="24">
        <v>100</v>
      </c>
      <c r="F155" s="75"/>
      <c r="G155" s="76"/>
      <c r="H155" s="75">
        <v>138</v>
      </c>
      <c r="I155" s="75">
        <v>138</v>
      </c>
      <c r="J155" s="24">
        <v>100</v>
      </c>
      <c r="K155" s="111"/>
      <c r="L155" s="218"/>
      <c r="M155" s="234"/>
      <c r="N155" s="78"/>
      <c r="O155" s="246"/>
      <c r="P155" s="246"/>
      <c r="Q155" s="251"/>
      <c r="R155" s="64"/>
    </row>
    <row r="156" spans="1:18" ht="24.75" x14ac:dyDescent="0.25">
      <c r="A156" s="20" t="s">
        <v>149</v>
      </c>
      <c r="B156" s="72" t="s">
        <v>8</v>
      </c>
      <c r="C156" s="109">
        <v>20</v>
      </c>
      <c r="D156" s="110">
        <v>20</v>
      </c>
      <c r="E156" s="24">
        <v>100</v>
      </c>
      <c r="F156" s="75"/>
      <c r="G156" s="76"/>
      <c r="H156" s="75">
        <v>100</v>
      </c>
      <c r="I156" s="75">
        <v>100</v>
      </c>
      <c r="J156" s="24">
        <v>100</v>
      </c>
      <c r="K156" s="111"/>
      <c r="L156" s="218"/>
      <c r="M156" s="234"/>
      <c r="N156" s="78"/>
      <c r="O156" s="246"/>
      <c r="P156" s="246"/>
      <c r="Q156" s="251"/>
      <c r="R156" s="64"/>
    </row>
    <row r="157" spans="1:18" ht="16.5" x14ac:dyDescent="0.25">
      <c r="A157" s="20" t="s">
        <v>150</v>
      </c>
      <c r="B157" s="72" t="s">
        <v>31</v>
      </c>
      <c r="C157" s="109">
        <v>1</v>
      </c>
      <c r="D157" s="110">
        <v>1</v>
      </c>
      <c r="E157" s="24">
        <v>100</v>
      </c>
      <c r="F157" s="75"/>
      <c r="G157" s="76"/>
      <c r="H157" s="75">
        <v>1</v>
      </c>
      <c r="I157" s="75">
        <v>1</v>
      </c>
      <c r="J157" s="24">
        <v>100</v>
      </c>
      <c r="K157" s="111"/>
      <c r="L157" s="218"/>
      <c r="M157" s="234"/>
      <c r="N157" s="78"/>
      <c r="O157" s="246"/>
      <c r="P157" s="246"/>
      <c r="Q157" s="251"/>
      <c r="R157" s="64"/>
    </row>
    <row r="158" spans="1:18" ht="24.75" x14ac:dyDescent="0.25">
      <c r="A158" s="20" t="s">
        <v>151</v>
      </c>
      <c r="B158" s="72" t="s">
        <v>15</v>
      </c>
      <c r="C158" s="109">
        <v>8</v>
      </c>
      <c r="D158" s="110">
        <v>8</v>
      </c>
      <c r="E158" s="24">
        <v>100</v>
      </c>
      <c r="F158" s="75"/>
      <c r="G158" s="76"/>
      <c r="H158" s="75">
        <v>38</v>
      </c>
      <c r="I158" s="75">
        <v>38</v>
      </c>
      <c r="J158" s="24">
        <v>100</v>
      </c>
      <c r="K158" s="111"/>
      <c r="L158" s="218"/>
      <c r="M158" s="234"/>
      <c r="N158" s="78"/>
      <c r="O158" s="246"/>
      <c r="P158" s="246"/>
      <c r="Q158" s="251"/>
      <c r="R158" s="64"/>
    </row>
    <row r="159" spans="1:18" ht="24.75" x14ac:dyDescent="0.25">
      <c r="A159" s="20" t="s">
        <v>152</v>
      </c>
      <c r="B159" s="72" t="s">
        <v>15</v>
      </c>
      <c r="C159" s="109">
        <v>2</v>
      </c>
      <c r="D159" s="110">
        <v>2</v>
      </c>
      <c r="E159" s="24">
        <v>100</v>
      </c>
      <c r="F159" s="75"/>
      <c r="G159" s="76"/>
      <c r="H159" s="75">
        <v>2</v>
      </c>
      <c r="I159" s="75">
        <v>2</v>
      </c>
      <c r="J159" s="24">
        <v>100</v>
      </c>
      <c r="K159" s="111"/>
      <c r="L159" s="218"/>
      <c r="M159" s="234"/>
      <c r="N159" s="78"/>
      <c r="O159" s="246"/>
      <c r="P159" s="246"/>
      <c r="Q159" s="251"/>
      <c r="R159" s="64"/>
    </row>
    <row r="160" spans="1:18" x14ac:dyDescent="0.25">
      <c r="A160" s="20" t="s">
        <v>153</v>
      </c>
      <c r="B160" s="72" t="s">
        <v>15</v>
      </c>
      <c r="C160" s="109">
        <v>4</v>
      </c>
      <c r="D160" s="110">
        <v>4</v>
      </c>
      <c r="E160" s="24">
        <v>100</v>
      </c>
      <c r="F160" s="75"/>
      <c r="G160" s="76"/>
      <c r="H160" s="75">
        <v>7</v>
      </c>
      <c r="I160" s="75">
        <v>7</v>
      </c>
      <c r="J160" s="24">
        <v>100</v>
      </c>
      <c r="K160" s="111"/>
      <c r="L160" s="218"/>
      <c r="M160" s="234"/>
      <c r="N160" s="78"/>
      <c r="O160" s="246"/>
      <c r="P160" s="246"/>
      <c r="Q160" s="251"/>
      <c r="R160" s="64"/>
    </row>
    <row r="161" spans="1:18" ht="24.75" x14ac:dyDescent="0.25">
      <c r="A161" s="20" t="s">
        <v>154</v>
      </c>
      <c r="B161" s="72" t="s">
        <v>8</v>
      </c>
      <c r="C161" s="109">
        <v>30</v>
      </c>
      <c r="D161" s="110">
        <v>30</v>
      </c>
      <c r="E161" s="24">
        <v>100</v>
      </c>
      <c r="F161" s="75"/>
      <c r="G161" s="76"/>
      <c r="H161" s="75">
        <v>90</v>
      </c>
      <c r="I161" s="75">
        <v>90</v>
      </c>
      <c r="J161" s="24">
        <v>100</v>
      </c>
      <c r="K161" s="111"/>
      <c r="L161" s="218"/>
      <c r="M161" s="234"/>
      <c r="N161" s="78"/>
      <c r="O161" s="246"/>
      <c r="P161" s="246"/>
      <c r="Q161" s="251"/>
      <c r="R161" s="64"/>
    </row>
    <row r="162" spans="1:18" ht="16.5" x14ac:dyDescent="0.25">
      <c r="A162" s="20" t="s">
        <v>155</v>
      </c>
      <c r="B162" s="72" t="s">
        <v>15</v>
      </c>
      <c r="C162" s="109">
        <v>1</v>
      </c>
      <c r="D162" s="110">
        <v>1</v>
      </c>
      <c r="E162" s="24">
        <v>100</v>
      </c>
      <c r="F162" s="75"/>
      <c r="G162" s="76"/>
      <c r="H162" s="75">
        <v>1</v>
      </c>
      <c r="I162" s="75">
        <v>1</v>
      </c>
      <c r="J162" s="24">
        <v>100</v>
      </c>
      <c r="K162" s="111"/>
      <c r="L162" s="218"/>
      <c r="M162" s="234"/>
      <c r="N162" s="78"/>
      <c r="O162" s="246"/>
      <c r="P162" s="246"/>
      <c r="Q162" s="251"/>
      <c r="R162" s="64"/>
    </row>
    <row r="163" spans="1:18" ht="24.75" x14ac:dyDescent="0.25">
      <c r="A163" s="20" t="s">
        <v>156</v>
      </c>
      <c r="B163" s="72"/>
      <c r="C163" s="109">
        <v>6</v>
      </c>
      <c r="D163" s="110">
        <v>6</v>
      </c>
      <c r="E163" s="24">
        <v>100</v>
      </c>
      <c r="F163" s="75"/>
      <c r="G163" s="76"/>
      <c r="H163" s="75">
        <v>6</v>
      </c>
      <c r="I163" s="75">
        <v>6</v>
      </c>
      <c r="J163" s="24">
        <v>100</v>
      </c>
      <c r="K163" s="111"/>
      <c r="L163" s="218"/>
      <c r="M163" s="234"/>
      <c r="N163" s="78"/>
      <c r="O163" s="246"/>
      <c r="P163" s="246"/>
      <c r="Q163" s="251"/>
      <c r="R163" s="64"/>
    </row>
    <row r="164" spans="1:18" ht="371.25" x14ac:dyDescent="0.25">
      <c r="A164" s="20" t="s">
        <v>157</v>
      </c>
      <c r="B164" s="72" t="s">
        <v>15</v>
      </c>
      <c r="C164" s="109">
        <v>1</v>
      </c>
      <c r="D164" s="110">
        <v>0</v>
      </c>
      <c r="E164" s="24">
        <v>0</v>
      </c>
      <c r="F164" s="75"/>
      <c r="G164" s="76"/>
      <c r="H164" s="75">
        <v>1</v>
      </c>
      <c r="I164" s="75">
        <v>0</v>
      </c>
      <c r="J164" s="24">
        <v>0</v>
      </c>
      <c r="K164" s="111"/>
      <c r="L164" s="218"/>
      <c r="M164" s="234"/>
      <c r="N164" s="78"/>
      <c r="O164" s="246"/>
      <c r="P164" s="246"/>
      <c r="Q164" s="251"/>
      <c r="R164" s="259" t="s">
        <v>461</v>
      </c>
    </row>
    <row r="165" spans="1:18" ht="16.5" x14ac:dyDescent="0.25">
      <c r="A165" s="20" t="s">
        <v>117</v>
      </c>
      <c r="B165" s="72" t="s">
        <v>118</v>
      </c>
      <c r="C165" s="66">
        <v>0</v>
      </c>
      <c r="D165" s="66">
        <v>0</v>
      </c>
      <c r="E165" s="66">
        <v>0</v>
      </c>
      <c r="F165" s="75"/>
      <c r="G165" s="76"/>
      <c r="H165" s="75">
        <v>1</v>
      </c>
      <c r="I165" s="75">
        <v>1</v>
      </c>
      <c r="J165" s="24">
        <v>100</v>
      </c>
      <c r="K165" s="111"/>
      <c r="L165" s="218"/>
      <c r="M165" s="234"/>
      <c r="N165" s="78"/>
      <c r="O165" s="246"/>
      <c r="P165" s="246"/>
      <c r="Q165" s="251"/>
      <c r="R165" s="64"/>
    </row>
    <row r="166" spans="1:18" ht="16.5" x14ac:dyDescent="0.25">
      <c r="A166" s="20" t="s">
        <v>158</v>
      </c>
      <c r="B166" s="72" t="s">
        <v>15</v>
      </c>
      <c r="C166" s="109">
        <v>11</v>
      </c>
      <c r="D166" s="110">
        <v>11</v>
      </c>
      <c r="E166" s="24">
        <v>100</v>
      </c>
      <c r="F166" s="75"/>
      <c r="G166" s="76"/>
      <c r="H166" s="75">
        <v>11</v>
      </c>
      <c r="I166" s="75">
        <v>11</v>
      </c>
      <c r="J166" s="24">
        <v>100</v>
      </c>
      <c r="K166" s="111"/>
      <c r="L166" s="218"/>
      <c r="M166" s="234"/>
      <c r="N166" s="78"/>
      <c r="O166" s="246"/>
      <c r="P166" s="246"/>
      <c r="Q166" s="251"/>
      <c r="R166" s="64"/>
    </row>
    <row r="167" spans="1:18" ht="24.75" x14ac:dyDescent="0.25">
      <c r="A167" s="20" t="s">
        <v>159</v>
      </c>
      <c r="B167" s="72" t="s">
        <v>8</v>
      </c>
      <c r="C167" s="109">
        <v>20</v>
      </c>
      <c r="D167" s="110">
        <v>20</v>
      </c>
      <c r="E167" s="24">
        <v>100</v>
      </c>
      <c r="F167" s="75"/>
      <c r="G167" s="76"/>
      <c r="H167" s="75">
        <v>100</v>
      </c>
      <c r="I167" s="75">
        <v>100</v>
      </c>
      <c r="J167" s="24">
        <v>100</v>
      </c>
      <c r="K167" s="111"/>
      <c r="L167" s="218"/>
      <c r="M167" s="234"/>
      <c r="N167" s="78"/>
      <c r="O167" s="246"/>
      <c r="P167" s="246"/>
      <c r="Q167" s="251"/>
      <c r="R167" s="64"/>
    </row>
    <row r="168" spans="1:18" ht="33" x14ac:dyDescent="0.25">
      <c r="A168" s="20" t="s">
        <v>160</v>
      </c>
      <c r="B168" s="72" t="s">
        <v>8</v>
      </c>
      <c r="C168" s="109">
        <v>40</v>
      </c>
      <c r="D168" s="110">
        <v>40</v>
      </c>
      <c r="E168" s="24">
        <v>100</v>
      </c>
      <c r="F168" s="75"/>
      <c r="G168" s="76"/>
      <c r="H168" s="75">
        <v>100</v>
      </c>
      <c r="I168" s="75">
        <v>100</v>
      </c>
      <c r="J168" s="24">
        <v>100</v>
      </c>
      <c r="K168" s="111"/>
      <c r="L168" s="218"/>
      <c r="M168" s="234"/>
      <c r="N168" s="78"/>
      <c r="O168" s="246"/>
      <c r="P168" s="246"/>
      <c r="Q168" s="251"/>
      <c r="R168" s="64"/>
    </row>
    <row r="169" spans="1:18" ht="107.25" x14ac:dyDescent="0.25">
      <c r="A169" s="20" t="s">
        <v>161</v>
      </c>
      <c r="B169" s="72" t="s">
        <v>15</v>
      </c>
      <c r="C169" s="109">
        <v>5</v>
      </c>
      <c r="D169" s="110">
        <v>5</v>
      </c>
      <c r="E169" s="24">
        <v>100</v>
      </c>
      <c r="F169" s="75"/>
      <c r="G169" s="76"/>
      <c r="H169" s="75">
        <v>11</v>
      </c>
      <c r="I169" s="75">
        <v>7</v>
      </c>
      <c r="J169" s="24">
        <v>63.64</v>
      </c>
      <c r="K169" s="111"/>
      <c r="L169" s="218"/>
      <c r="M169" s="234"/>
      <c r="N169" s="78"/>
      <c r="O169" s="246"/>
      <c r="P169" s="246"/>
      <c r="Q169" s="251"/>
      <c r="R169" s="257" t="s">
        <v>443</v>
      </c>
    </row>
    <row r="170" spans="1:18" ht="16.5" x14ac:dyDescent="0.25">
      <c r="A170" s="20" t="s">
        <v>162</v>
      </c>
      <c r="B170" s="72" t="s">
        <v>15</v>
      </c>
      <c r="C170" s="109">
        <v>10</v>
      </c>
      <c r="D170" s="110">
        <v>10</v>
      </c>
      <c r="E170" s="24">
        <v>100</v>
      </c>
      <c r="F170" s="75"/>
      <c r="G170" s="76"/>
      <c r="H170" s="75">
        <v>50</v>
      </c>
      <c r="I170" s="75">
        <v>50</v>
      </c>
      <c r="J170" s="24">
        <v>100</v>
      </c>
      <c r="K170" s="111"/>
      <c r="L170" s="218"/>
      <c r="M170" s="234"/>
      <c r="N170" s="78"/>
      <c r="O170" s="246"/>
      <c r="P170" s="246"/>
      <c r="Q170" s="251"/>
      <c r="R170" s="64"/>
    </row>
    <row r="171" spans="1:18" ht="33" x14ac:dyDescent="0.25">
      <c r="A171" s="20" t="s">
        <v>163</v>
      </c>
      <c r="B171" s="72" t="s">
        <v>164</v>
      </c>
      <c r="C171" s="66">
        <v>0</v>
      </c>
      <c r="D171" s="66">
        <v>0</v>
      </c>
      <c r="E171" s="66">
        <v>0</v>
      </c>
      <c r="F171" s="75"/>
      <c r="G171" s="76"/>
      <c r="H171" s="75">
        <v>1</v>
      </c>
      <c r="I171" s="75">
        <v>1</v>
      </c>
      <c r="J171" s="24">
        <v>100</v>
      </c>
      <c r="K171" s="111"/>
      <c r="L171" s="218"/>
      <c r="M171" s="234"/>
      <c r="N171" s="78"/>
      <c r="O171" s="246"/>
      <c r="P171" s="246"/>
      <c r="Q171" s="251"/>
      <c r="R171" s="64"/>
    </row>
    <row r="172" spans="1:18" ht="24.75" x14ac:dyDescent="0.25">
      <c r="A172" s="20" t="s">
        <v>165</v>
      </c>
      <c r="B172" s="72" t="s">
        <v>15</v>
      </c>
      <c r="C172" s="109">
        <v>1</v>
      </c>
      <c r="D172" s="110">
        <v>1</v>
      </c>
      <c r="E172" s="24">
        <v>100</v>
      </c>
      <c r="F172" s="75"/>
      <c r="G172" s="76"/>
      <c r="H172" s="75">
        <v>16</v>
      </c>
      <c r="I172" s="75">
        <v>16</v>
      </c>
      <c r="J172" s="24">
        <v>100</v>
      </c>
      <c r="K172" s="111"/>
      <c r="L172" s="218"/>
      <c r="M172" s="234"/>
      <c r="N172" s="78"/>
      <c r="O172" s="246"/>
      <c r="P172" s="246"/>
      <c r="Q172" s="251"/>
      <c r="R172" s="64"/>
    </row>
    <row r="173" spans="1:18" ht="24.75" x14ac:dyDescent="0.25">
      <c r="A173" s="20" t="s">
        <v>166</v>
      </c>
      <c r="B173" s="72" t="s">
        <v>15</v>
      </c>
      <c r="C173" s="109">
        <v>4</v>
      </c>
      <c r="D173" s="110">
        <v>4</v>
      </c>
      <c r="E173" s="24">
        <v>100</v>
      </c>
      <c r="F173" s="75"/>
      <c r="G173" s="76"/>
      <c r="H173" s="75">
        <v>10</v>
      </c>
      <c r="I173" s="75">
        <v>10.5</v>
      </c>
      <c r="J173" s="24">
        <v>100</v>
      </c>
      <c r="K173" s="111"/>
      <c r="L173" s="218"/>
      <c r="M173" s="234"/>
      <c r="N173" s="78"/>
      <c r="O173" s="246"/>
      <c r="P173" s="246"/>
      <c r="Q173" s="251"/>
      <c r="R173" s="64"/>
    </row>
    <row r="174" spans="1:18" ht="33" x14ac:dyDescent="0.25">
      <c r="A174" s="20" t="s">
        <v>167</v>
      </c>
      <c r="B174" s="72" t="s">
        <v>8</v>
      </c>
      <c r="C174" s="66">
        <v>0</v>
      </c>
      <c r="D174" s="66">
        <v>0</v>
      </c>
      <c r="E174" s="66">
        <v>0</v>
      </c>
      <c r="F174" s="75"/>
      <c r="G174" s="76"/>
      <c r="H174" s="75">
        <v>100</v>
      </c>
      <c r="I174" s="75">
        <v>70</v>
      </c>
      <c r="J174" s="24">
        <v>70</v>
      </c>
      <c r="K174" s="111"/>
      <c r="L174" s="218"/>
      <c r="M174" s="234"/>
      <c r="N174" s="78"/>
      <c r="O174" s="246"/>
      <c r="P174" s="246"/>
      <c r="Q174" s="251"/>
      <c r="R174" s="64"/>
    </row>
    <row r="175" spans="1:18" ht="33" x14ac:dyDescent="0.25">
      <c r="A175" s="20" t="s">
        <v>168</v>
      </c>
      <c r="B175" s="72" t="s">
        <v>8</v>
      </c>
      <c r="C175" s="109">
        <v>60</v>
      </c>
      <c r="D175" s="110">
        <v>60</v>
      </c>
      <c r="E175" s="24">
        <v>100</v>
      </c>
      <c r="F175" s="75"/>
      <c r="G175" s="76"/>
      <c r="H175" s="75">
        <v>100</v>
      </c>
      <c r="I175" s="75">
        <v>100</v>
      </c>
      <c r="J175" s="24">
        <v>100</v>
      </c>
      <c r="K175" s="111"/>
      <c r="L175" s="218"/>
      <c r="M175" s="234"/>
      <c r="N175" s="78"/>
      <c r="O175" s="246"/>
      <c r="P175" s="246"/>
      <c r="Q175" s="251"/>
      <c r="R175" s="64"/>
    </row>
    <row r="176" spans="1:18" ht="24.75" x14ac:dyDescent="0.25">
      <c r="A176" s="20" t="s">
        <v>169</v>
      </c>
      <c r="B176" s="72" t="s">
        <v>170</v>
      </c>
      <c r="C176" s="109">
        <v>1</v>
      </c>
      <c r="D176" s="110">
        <v>1</v>
      </c>
      <c r="E176" s="24">
        <v>100</v>
      </c>
      <c r="F176" s="75"/>
      <c r="G176" s="76"/>
      <c r="H176" s="75">
        <v>1</v>
      </c>
      <c r="I176" s="75">
        <v>1</v>
      </c>
      <c r="J176" s="24">
        <v>100</v>
      </c>
      <c r="K176" s="111"/>
      <c r="L176" s="218"/>
      <c r="M176" s="234"/>
      <c r="N176" s="78"/>
      <c r="O176" s="246"/>
      <c r="P176" s="246"/>
      <c r="Q176" s="251"/>
      <c r="R176" s="64"/>
    </row>
    <row r="177" spans="1:18" ht="33" x14ac:dyDescent="0.25">
      <c r="A177" s="20" t="s">
        <v>171</v>
      </c>
      <c r="B177" s="72" t="s">
        <v>8</v>
      </c>
      <c r="C177" s="109">
        <v>15</v>
      </c>
      <c r="D177" s="110">
        <v>15</v>
      </c>
      <c r="E177" s="24">
        <v>100</v>
      </c>
      <c r="F177" s="75"/>
      <c r="G177" s="76"/>
      <c r="H177" s="75">
        <v>53</v>
      </c>
      <c r="I177" s="75">
        <v>53</v>
      </c>
      <c r="J177" s="24">
        <v>100</v>
      </c>
      <c r="K177" s="111"/>
      <c r="L177" s="218"/>
      <c r="M177" s="234"/>
      <c r="N177" s="78"/>
      <c r="O177" s="246"/>
      <c r="P177" s="246"/>
      <c r="Q177" s="251"/>
      <c r="R177" s="112"/>
    </row>
    <row r="178" spans="1:18" ht="24.75" x14ac:dyDescent="0.25">
      <c r="A178" s="20" t="s">
        <v>172</v>
      </c>
      <c r="B178" s="72" t="s">
        <v>8</v>
      </c>
      <c r="C178" s="66">
        <v>0</v>
      </c>
      <c r="D178" s="66">
        <v>0</v>
      </c>
      <c r="E178" s="66">
        <v>0</v>
      </c>
      <c r="F178" s="75"/>
      <c r="G178" s="76"/>
      <c r="H178" s="75">
        <v>100</v>
      </c>
      <c r="I178" s="75">
        <v>100</v>
      </c>
      <c r="J178" s="24">
        <v>100</v>
      </c>
      <c r="K178" s="111"/>
      <c r="L178" s="218"/>
      <c r="M178" s="234"/>
      <c r="N178" s="78"/>
      <c r="O178" s="246"/>
      <c r="P178" s="246"/>
      <c r="Q178" s="251"/>
      <c r="R178" s="64"/>
    </row>
    <row r="179" spans="1:18" ht="33" x14ac:dyDescent="0.25">
      <c r="A179" s="20" t="s">
        <v>173</v>
      </c>
      <c r="B179" s="72" t="s">
        <v>15</v>
      </c>
      <c r="C179" s="109">
        <v>2</v>
      </c>
      <c r="D179" s="110">
        <v>2</v>
      </c>
      <c r="E179" s="24">
        <v>100</v>
      </c>
      <c r="F179" s="75"/>
      <c r="G179" s="76"/>
      <c r="H179" s="75">
        <v>2</v>
      </c>
      <c r="I179" s="75">
        <v>2</v>
      </c>
      <c r="J179" s="24">
        <v>100</v>
      </c>
      <c r="K179" s="111"/>
      <c r="L179" s="218"/>
      <c r="M179" s="234"/>
      <c r="N179" s="78"/>
      <c r="O179" s="246"/>
      <c r="P179" s="246"/>
      <c r="Q179" s="251"/>
      <c r="R179" s="64"/>
    </row>
    <row r="180" spans="1:18" ht="24.75" x14ac:dyDescent="0.25">
      <c r="A180" s="20" t="s">
        <v>174</v>
      </c>
      <c r="B180" s="72" t="s">
        <v>175</v>
      </c>
      <c r="C180" s="109">
        <v>10</v>
      </c>
      <c r="D180" s="110">
        <v>10</v>
      </c>
      <c r="E180" s="24">
        <v>100</v>
      </c>
      <c r="F180" s="75"/>
      <c r="G180" s="76"/>
      <c r="H180" s="75">
        <v>10</v>
      </c>
      <c r="I180" s="75">
        <v>10</v>
      </c>
      <c r="J180" s="24">
        <v>100</v>
      </c>
      <c r="K180" s="111"/>
      <c r="L180" s="218"/>
      <c r="M180" s="234"/>
      <c r="N180" s="78"/>
      <c r="O180" s="246"/>
      <c r="P180" s="246"/>
      <c r="Q180" s="251"/>
      <c r="R180" s="64"/>
    </row>
    <row r="181" spans="1:18" ht="24.75" x14ac:dyDescent="0.25">
      <c r="A181" s="20" t="s">
        <v>176</v>
      </c>
      <c r="B181" s="72" t="s">
        <v>51</v>
      </c>
      <c r="C181" s="109">
        <v>420</v>
      </c>
      <c r="D181" s="110">
        <v>2597.098</v>
      </c>
      <c r="E181" s="24">
        <v>100</v>
      </c>
      <c r="F181" s="75"/>
      <c r="G181" s="76"/>
      <c r="H181" s="75">
        <v>910</v>
      </c>
      <c r="I181" s="75">
        <v>3587.788</v>
      </c>
      <c r="J181" s="24">
        <v>100</v>
      </c>
      <c r="K181" s="111"/>
      <c r="L181" s="218"/>
      <c r="M181" s="234"/>
      <c r="N181" s="78"/>
      <c r="O181" s="246"/>
      <c r="P181" s="246"/>
      <c r="Q181" s="251"/>
      <c r="R181" s="64"/>
    </row>
    <row r="182" spans="1:18" ht="74.25" x14ac:dyDescent="0.25">
      <c r="A182" s="20" t="s">
        <v>177</v>
      </c>
      <c r="B182" s="72" t="s">
        <v>51</v>
      </c>
      <c r="C182" s="109">
        <v>127</v>
      </c>
      <c r="D182" s="110">
        <v>94</v>
      </c>
      <c r="E182" s="24">
        <v>74.02</v>
      </c>
      <c r="F182" s="75"/>
      <c r="G182" s="76"/>
      <c r="H182" s="75">
        <v>151</v>
      </c>
      <c r="I182" s="75">
        <v>118</v>
      </c>
      <c r="J182" s="24">
        <v>78.150000000000006</v>
      </c>
      <c r="K182" s="111"/>
      <c r="L182" s="218"/>
      <c r="M182" s="234"/>
      <c r="N182" s="78"/>
      <c r="O182" s="246"/>
      <c r="P182" s="246"/>
      <c r="Q182" s="251"/>
      <c r="R182" s="64" t="s">
        <v>444</v>
      </c>
    </row>
    <row r="183" spans="1:18" ht="66" x14ac:dyDescent="0.25">
      <c r="A183" s="20" t="s">
        <v>178</v>
      </c>
      <c r="B183" s="72" t="s">
        <v>8</v>
      </c>
      <c r="C183" s="109">
        <v>100</v>
      </c>
      <c r="D183" s="110">
        <v>66</v>
      </c>
      <c r="E183" s="24">
        <v>66</v>
      </c>
      <c r="F183" s="75"/>
      <c r="G183" s="76"/>
      <c r="H183" s="75">
        <v>100</v>
      </c>
      <c r="I183" s="75">
        <v>94.9</v>
      </c>
      <c r="J183" s="24">
        <v>94.9</v>
      </c>
      <c r="K183" s="111"/>
      <c r="L183" s="218"/>
      <c r="M183" s="234"/>
      <c r="N183" s="78"/>
      <c r="O183" s="246"/>
      <c r="P183" s="246"/>
      <c r="Q183" s="251"/>
      <c r="R183" s="64" t="s">
        <v>445</v>
      </c>
    </row>
    <row r="184" spans="1:18" ht="24.75" x14ac:dyDescent="0.25">
      <c r="A184" s="20" t="s">
        <v>179</v>
      </c>
      <c r="B184" s="72" t="s">
        <v>15</v>
      </c>
      <c r="C184" s="109">
        <v>3</v>
      </c>
      <c r="D184" s="110">
        <v>3.5</v>
      </c>
      <c r="E184" s="24">
        <v>100</v>
      </c>
      <c r="F184" s="75"/>
      <c r="G184" s="76"/>
      <c r="H184" s="75">
        <v>7</v>
      </c>
      <c r="I184" s="75">
        <v>7.5</v>
      </c>
      <c r="J184" s="24">
        <v>100</v>
      </c>
      <c r="K184" s="111"/>
      <c r="L184" s="218"/>
      <c r="M184" s="234"/>
      <c r="N184" s="78"/>
      <c r="O184" s="246"/>
      <c r="P184" s="246"/>
      <c r="Q184" s="251"/>
      <c r="R184" s="64"/>
    </row>
    <row r="185" spans="1:18" ht="49.5" x14ac:dyDescent="0.25">
      <c r="A185" s="20" t="s">
        <v>180</v>
      </c>
      <c r="B185" s="72" t="s">
        <v>48</v>
      </c>
      <c r="C185" s="109">
        <v>42</v>
      </c>
      <c r="D185" s="110">
        <v>42</v>
      </c>
      <c r="E185" s="24">
        <v>100</v>
      </c>
      <c r="F185" s="75"/>
      <c r="G185" s="76"/>
      <c r="H185" s="75">
        <v>201</v>
      </c>
      <c r="I185" s="75">
        <v>201</v>
      </c>
      <c r="J185" s="24">
        <v>100</v>
      </c>
      <c r="K185" s="111"/>
      <c r="L185" s="218"/>
      <c r="M185" s="234"/>
      <c r="N185" s="78"/>
      <c r="O185" s="246"/>
      <c r="P185" s="246"/>
      <c r="Q185" s="251"/>
      <c r="R185" s="64"/>
    </row>
    <row r="186" spans="1:18" ht="24.75" x14ac:dyDescent="0.25">
      <c r="A186" s="20" t="s">
        <v>181</v>
      </c>
      <c r="B186" s="72" t="s">
        <v>15</v>
      </c>
      <c r="C186" s="109">
        <v>32</v>
      </c>
      <c r="D186" s="110">
        <v>32</v>
      </c>
      <c r="E186" s="24">
        <v>100</v>
      </c>
      <c r="F186" s="75"/>
      <c r="G186" s="76"/>
      <c r="H186" s="75">
        <v>32</v>
      </c>
      <c r="I186" s="75">
        <v>32</v>
      </c>
      <c r="J186" s="24">
        <v>100</v>
      </c>
      <c r="K186" s="111"/>
      <c r="L186" s="218"/>
      <c r="M186" s="234"/>
      <c r="N186" s="78"/>
      <c r="O186" s="246"/>
      <c r="P186" s="246"/>
      <c r="Q186" s="251"/>
      <c r="R186" s="64"/>
    </row>
    <row r="187" spans="1:18" ht="16.5" x14ac:dyDescent="0.25">
      <c r="A187" s="20" t="s">
        <v>182</v>
      </c>
      <c r="B187" s="72" t="s">
        <v>8</v>
      </c>
      <c r="C187" s="66">
        <v>0</v>
      </c>
      <c r="D187" s="66">
        <v>0</v>
      </c>
      <c r="E187" s="66">
        <v>0</v>
      </c>
      <c r="F187" s="75"/>
      <c r="G187" s="76"/>
      <c r="H187" s="75">
        <v>100</v>
      </c>
      <c r="I187" s="75">
        <v>100</v>
      </c>
      <c r="J187" s="24">
        <v>100</v>
      </c>
      <c r="K187" s="111"/>
      <c r="L187" s="218"/>
      <c r="M187" s="234"/>
      <c r="N187" s="78"/>
      <c r="O187" s="246"/>
      <c r="P187" s="246"/>
      <c r="Q187" s="251"/>
      <c r="R187" s="71"/>
    </row>
    <row r="188" spans="1:18" x14ac:dyDescent="0.25">
      <c r="A188" s="113" t="s">
        <v>183</v>
      </c>
      <c r="B188" s="114"/>
      <c r="C188" s="115"/>
      <c r="D188" s="116"/>
      <c r="E188" s="44">
        <f>AVERAGE(E189,E197,E200,E203,E222)</f>
        <v>99.022116666666676</v>
      </c>
      <c r="F188" s="19"/>
      <c r="G188" s="95">
        <v>95.64</v>
      </c>
      <c r="H188" s="19"/>
      <c r="I188" s="19"/>
      <c r="J188" s="96">
        <f>AVERAGE(J189,J197,J200,J203,J222)</f>
        <v>98.746453968253974</v>
      </c>
      <c r="K188" s="97">
        <v>15.61</v>
      </c>
      <c r="L188" s="222">
        <v>52435347901</v>
      </c>
      <c r="M188" s="237">
        <v>50632060828</v>
      </c>
      <c r="N188" s="188">
        <f>M188/L188*100</f>
        <v>96.560932376371994</v>
      </c>
      <c r="O188" s="237">
        <v>151892702486</v>
      </c>
      <c r="P188" s="237">
        <v>138851717264</v>
      </c>
      <c r="Q188" s="189">
        <f>P188/O188*100</f>
        <v>91.414343804171907</v>
      </c>
      <c r="R188" s="36"/>
    </row>
    <row r="189" spans="1:18" x14ac:dyDescent="0.25">
      <c r="A189" s="98" t="s">
        <v>11</v>
      </c>
      <c r="B189" s="99"/>
      <c r="C189" s="100"/>
      <c r="D189" s="104"/>
      <c r="E189" s="44">
        <f>AVERAGE(E190:E192,E194:E196)</f>
        <v>100</v>
      </c>
      <c r="F189" s="117"/>
      <c r="G189" s="118">
        <v>96.2</v>
      </c>
      <c r="H189" s="117"/>
      <c r="I189" s="117"/>
      <c r="J189" s="119">
        <f>AVERAGE(J190:J196)</f>
        <v>99.285714285714292</v>
      </c>
      <c r="K189" s="120">
        <v>11.1</v>
      </c>
      <c r="L189" s="216">
        <v>1374676839</v>
      </c>
      <c r="M189" s="232">
        <v>1339890618</v>
      </c>
      <c r="N189" s="178">
        <f>M189/L189*100</f>
        <v>97.46949828402542</v>
      </c>
      <c r="O189" s="232">
        <v>6073664315</v>
      </c>
      <c r="P189" s="232">
        <v>5578404546</v>
      </c>
      <c r="Q189" s="253">
        <f>P189/O189*100</f>
        <v>91.845782985126988</v>
      </c>
      <c r="R189" s="46"/>
    </row>
    <row r="190" spans="1:18" ht="41.25" x14ac:dyDescent="0.25">
      <c r="A190" s="20" t="s">
        <v>184</v>
      </c>
      <c r="B190" s="72" t="s">
        <v>8</v>
      </c>
      <c r="C190" s="80">
        <v>100</v>
      </c>
      <c r="D190" s="81">
        <v>100</v>
      </c>
      <c r="E190" s="24">
        <v>100</v>
      </c>
      <c r="F190" s="75"/>
      <c r="G190" s="76"/>
      <c r="H190" s="85">
        <v>100</v>
      </c>
      <c r="I190" s="85">
        <v>100</v>
      </c>
      <c r="J190" s="58">
        <v>100</v>
      </c>
      <c r="K190" s="77"/>
      <c r="L190" s="218"/>
      <c r="M190" s="234"/>
      <c r="N190" s="78"/>
      <c r="O190" s="246"/>
      <c r="P190" s="246"/>
      <c r="Q190" s="251"/>
      <c r="R190" s="106"/>
    </row>
    <row r="191" spans="1:18" ht="24.75" x14ac:dyDescent="0.25">
      <c r="A191" s="20" t="s">
        <v>185</v>
      </c>
      <c r="B191" s="72" t="s">
        <v>8</v>
      </c>
      <c r="C191" s="80">
        <v>5</v>
      </c>
      <c r="D191" s="81">
        <v>5</v>
      </c>
      <c r="E191" s="24">
        <v>100</v>
      </c>
      <c r="F191" s="75"/>
      <c r="G191" s="76"/>
      <c r="H191" s="85">
        <v>25</v>
      </c>
      <c r="I191" s="85">
        <v>25</v>
      </c>
      <c r="J191" s="58">
        <v>100</v>
      </c>
      <c r="K191" s="77"/>
      <c r="L191" s="218"/>
      <c r="M191" s="234"/>
      <c r="N191" s="78"/>
      <c r="O191" s="246"/>
      <c r="P191" s="246"/>
      <c r="Q191" s="251"/>
      <c r="R191" s="107"/>
    </row>
    <row r="192" spans="1:18" ht="24.75" x14ac:dyDescent="0.25">
      <c r="A192" s="20" t="s">
        <v>186</v>
      </c>
      <c r="B192" s="72" t="s">
        <v>8</v>
      </c>
      <c r="C192" s="80">
        <v>5</v>
      </c>
      <c r="D192" s="81">
        <v>5</v>
      </c>
      <c r="E192" s="24">
        <v>100</v>
      </c>
      <c r="F192" s="75"/>
      <c r="G192" s="76"/>
      <c r="H192" s="85">
        <v>15</v>
      </c>
      <c r="I192" s="85">
        <v>15</v>
      </c>
      <c r="J192" s="58">
        <v>100</v>
      </c>
      <c r="K192" s="77"/>
      <c r="L192" s="218"/>
      <c r="M192" s="234"/>
      <c r="N192" s="78"/>
      <c r="O192" s="246"/>
      <c r="P192" s="246"/>
      <c r="Q192" s="251"/>
      <c r="R192" s="107"/>
    </row>
    <row r="193" spans="1:18" ht="24.75" x14ac:dyDescent="0.25">
      <c r="A193" s="20" t="s">
        <v>187</v>
      </c>
      <c r="B193" s="72" t="s">
        <v>51</v>
      </c>
      <c r="C193" s="73">
        <v>0</v>
      </c>
      <c r="D193" s="74">
        <v>0</v>
      </c>
      <c r="E193" s="66">
        <v>0</v>
      </c>
      <c r="F193" s="75"/>
      <c r="G193" s="76"/>
      <c r="H193" s="85">
        <v>24278.5</v>
      </c>
      <c r="I193" s="85">
        <v>24278.5</v>
      </c>
      <c r="J193" s="58">
        <v>100</v>
      </c>
      <c r="K193" s="77"/>
      <c r="L193" s="218"/>
      <c r="M193" s="234"/>
      <c r="N193" s="78"/>
      <c r="O193" s="246"/>
      <c r="P193" s="246"/>
      <c r="Q193" s="251"/>
      <c r="R193" s="107"/>
    </row>
    <row r="194" spans="1:18" ht="24.75" x14ac:dyDescent="0.25">
      <c r="A194" s="20" t="s">
        <v>188</v>
      </c>
      <c r="B194" s="72" t="s">
        <v>8</v>
      </c>
      <c r="C194" s="80">
        <v>30</v>
      </c>
      <c r="D194" s="81">
        <v>30</v>
      </c>
      <c r="E194" s="24">
        <v>100</v>
      </c>
      <c r="F194" s="75"/>
      <c r="G194" s="76"/>
      <c r="H194" s="85">
        <v>100</v>
      </c>
      <c r="I194" s="85">
        <v>95</v>
      </c>
      <c r="J194" s="58">
        <v>95</v>
      </c>
      <c r="K194" s="77"/>
      <c r="L194" s="218"/>
      <c r="M194" s="234"/>
      <c r="N194" s="78"/>
      <c r="O194" s="246"/>
      <c r="P194" s="246"/>
      <c r="Q194" s="251"/>
      <c r="R194" s="107"/>
    </row>
    <row r="195" spans="1:18" ht="41.25" x14ac:dyDescent="0.25">
      <c r="A195" s="20" t="s">
        <v>189</v>
      </c>
      <c r="B195" s="72" t="s">
        <v>8</v>
      </c>
      <c r="C195" s="80">
        <v>25</v>
      </c>
      <c r="D195" s="81">
        <v>25</v>
      </c>
      <c r="E195" s="24">
        <v>100</v>
      </c>
      <c r="F195" s="75"/>
      <c r="G195" s="76"/>
      <c r="H195" s="85">
        <v>100</v>
      </c>
      <c r="I195" s="85">
        <v>100</v>
      </c>
      <c r="J195" s="58">
        <v>100</v>
      </c>
      <c r="K195" s="77"/>
      <c r="L195" s="218"/>
      <c r="M195" s="234"/>
      <c r="N195" s="78"/>
      <c r="O195" s="246"/>
      <c r="P195" s="246"/>
      <c r="Q195" s="251"/>
      <c r="R195" s="107"/>
    </row>
    <row r="196" spans="1:18" ht="24.75" x14ac:dyDescent="0.25">
      <c r="A196" s="20" t="s">
        <v>190</v>
      </c>
      <c r="B196" s="72" t="s">
        <v>8</v>
      </c>
      <c r="C196" s="80">
        <v>5</v>
      </c>
      <c r="D196" s="81">
        <v>5</v>
      </c>
      <c r="E196" s="24">
        <v>100</v>
      </c>
      <c r="F196" s="75"/>
      <c r="G196" s="76"/>
      <c r="H196" s="85">
        <v>5</v>
      </c>
      <c r="I196" s="85">
        <v>5</v>
      </c>
      <c r="J196" s="58">
        <v>100</v>
      </c>
      <c r="K196" s="77"/>
      <c r="L196" s="218"/>
      <c r="M196" s="234"/>
      <c r="N196" s="78"/>
      <c r="O196" s="246"/>
      <c r="P196" s="246"/>
      <c r="Q196" s="251"/>
      <c r="R196" s="108"/>
    </row>
    <row r="197" spans="1:18" x14ac:dyDescent="0.25">
      <c r="A197" s="98" t="s">
        <v>100</v>
      </c>
      <c r="B197" s="99"/>
      <c r="C197" s="100"/>
      <c r="D197" s="104"/>
      <c r="E197" s="44">
        <f>AVERAGE(E198:E199)</f>
        <v>100</v>
      </c>
      <c r="F197" s="121"/>
      <c r="G197" s="122">
        <v>94.1</v>
      </c>
      <c r="H197" s="117"/>
      <c r="I197" s="117"/>
      <c r="J197" s="119">
        <f>AVERAGE(J198:J199)</f>
        <v>100</v>
      </c>
      <c r="K197" s="120">
        <v>11.1</v>
      </c>
      <c r="L197" s="216">
        <v>604038972</v>
      </c>
      <c r="M197" s="232">
        <v>423475502</v>
      </c>
      <c r="N197" s="178">
        <f>M197/L197*100</f>
        <v>70.10731453267887</v>
      </c>
      <c r="O197" s="232">
        <v>5904320228</v>
      </c>
      <c r="P197" s="232">
        <v>5128130944</v>
      </c>
      <c r="Q197" s="253">
        <f>P197/O197*100</f>
        <v>86.853875568620325</v>
      </c>
      <c r="R197" s="46"/>
    </row>
    <row r="198" spans="1:18" ht="16.5" x14ac:dyDescent="0.25">
      <c r="A198" s="20" t="s">
        <v>191</v>
      </c>
      <c r="B198" s="21" t="s">
        <v>15</v>
      </c>
      <c r="C198" s="102">
        <v>1</v>
      </c>
      <c r="D198" s="58">
        <v>1</v>
      </c>
      <c r="E198" s="24">
        <v>100</v>
      </c>
      <c r="F198" s="123"/>
      <c r="G198" s="124"/>
      <c r="H198" s="85">
        <v>4</v>
      </c>
      <c r="I198" s="85">
        <v>4</v>
      </c>
      <c r="J198" s="58">
        <v>100</v>
      </c>
      <c r="K198" s="77"/>
      <c r="L198" s="296"/>
      <c r="M198" s="298"/>
      <c r="N198" s="300"/>
      <c r="O198" s="298"/>
      <c r="P198" s="298"/>
      <c r="Q198" s="302"/>
      <c r="R198" s="304"/>
    </row>
    <row r="199" spans="1:18" ht="16.5" x14ac:dyDescent="0.25">
      <c r="A199" s="20" t="s">
        <v>192</v>
      </c>
      <c r="B199" s="21" t="s">
        <v>15</v>
      </c>
      <c r="C199" s="102">
        <v>3</v>
      </c>
      <c r="D199" s="58">
        <v>3</v>
      </c>
      <c r="E199" s="24">
        <v>100</v>
      </c>
      <c r="F199" s="123"/>
      <c r="G199" s="124"/>
      <c r="H199" s="85">
        <v>12</v>
      </c>
      <c r="I199" s="85">
        <v>12</v>
      </c>
      <c r="J199" s="58">
        <v>100</v>
      </c>
      <c r="K199" s="77"/>
      <c r="L199" s="297"/>
      <c r="M199" s="299"/>
      <c r="N199" s="301"/>
      <c r="O199" s="299"/>
      <c r="P199" s="299"/>
      <c r="Q199" s="303"/>
      <c r="R199" s="304"/>
    </row>
    <row r="200" spans="1:18" x14ac:dyDescent="0.25">
      <c r="A200" s="98" t="s">
        <v>102</v>
      </c>
      <c r="B200" s="99"/>
      <c r="C200" s="100"/>
      <c r="D200" s="104"/>
      <c r="E200" s="44">
        <f>AVERAGE(E202)</f>
        <v>100</v>
      </c>
      <c r="F200" s="121"/>
      <c r="G200" s="122">
        <v>100</v>
      </c>
      <c r="H200" s="117"/>
      <c r="I200" s="117"/>
      <c r="J200" s="119">
        <f>AVERAGE(J201:J202)</f>
        <v>100</v>
      </c>
      <c r="K200" s="120">
        <v>11.1</v>
      </c>
      <c r="L200" s="216">
        <v>383229093</v>
      </c>
      <c r="M200" s="232">
        <v>280401853</v>
      </c>
      <c r="N200" s="178">
        <f>M200/L200*100</f>
        <v>73.168206204010716</v>
      </c>
      <c r="O200" s="232">
        <v>4049883516</v>
      </c>
      <c r="P200" s="232">
        <v>3367390893</v>
      </c>
      <c r="Q200" s="204">
        <f>P200/O200*100</f>
        <v>83.147845603369703</v>
      </c>
      <c r="R200" s="46"/>
    </row>
    <row r="201" spans="1:18" ht="24.75" x14ac:dyDescent="0.25">
      <c r="A201" s="20" t="s">
        <v>193</v>
      </c>
      <c r="B201" s="21" t="s">
        <v>15</v>
      </c>
      <c r="C201" s="103">
        <v>0</v>
      </c>
      <c r="D201" s="66">
        <v>0</v>
      </c>
      <c r="E201" s="66">
        <v>0</v>
      </c>
      <c r="F201" s="123"/>
      <c r="G201" s="124"/>
      <c r="H201" s="85">
        <v>1</v>
      </c>
      <c r="I201" s="85">
        <v>1</v>
      </c>
      <c r="J201" s="58">
        <v>100</v>
      </c>
      <c r="K201" s="77"/>
      <c r="L201" s="296"/>
      <c r="M201" s="298"/>
      <c r="N201" s="300"/>
      <c r="O201" s="298"/>
      <c r="P201" s="298"/>
      <c r="Q201" s="302"/>
      <c r="R201" s="176"/>
    </row>
    <row r="202" spans="1:18" ht="33" x14ac:dyDescent="0.25">
      <c r="A202" s="20" t="s">
        <v>194</v>
      </c>
      <c r="B202" s="21" t="s">
        <v>195</v>
      </c>
      <c r="C202" s="102">
        <v>1</v>
      </c>
      <c r="D202" s="58">
        <v>1</v>
      </c>
      <c r="E202" s="24">
        <v>100</v>
      </c>
      <c r="F202" s="123"/>
      <c r="G202" s="124"/>
      <c r="H202" s="85">
        <v>1</v>
      </c>
      <c r="I202" s="85">
        <v>1</v>
      </c>
      <c r="J202" s="58">
        <v>100</v>
      </c>
      <c r="K202" s="77"/>
      <c r="L202" s="297"/>
      <c r="M202" s="299"/>
      <c r="N202" s="301"/>
      <c r="O202" s="299"/>
      <c r="P202" s="299"/>
      <c r="Q202" s="303"/>
      <c r="R202" s="125"/>
    </row>
    <row r="203" spans="1:18" x14ac:dyDescent="0.25">
      <c r="A203" s="98" t="s">
        <v>196</v>
      </c>
      <c r="B203" s="99"/>
      <c r="C203" s="100"/>
      <c r="D203" s="104"/>
      <c r="E203" s="44">
        <f>AVERAGE(E204:E206,E208,E211:E221)</f>
        <v>98.202666666666659</v>
      </c>
      <c r="F203" s="121"/>
      <c r="G203" s="122">
        <v>99.6</v>
      </c>
      <c r="H203" s="117"/>
      <c r="I203" s="117"/>
      <c r="J203" s="119">
        <f>AVERAGE(J204:J221)</f>
        <v>98.748888888888885</v>
      </c>
      <c r="K203" s="120">
        <v>16.7</v>
      </c>
      <c r="L203" s="216">
        <v>11399069996</v>
      </c>
      <c r="M203" s="232">
        <v>10922848400</v>
      </c>
      <c r="N203" s="178">
        <f>M203/L203*100</f>
        <v>95.822276763217445</v>
      </c>
      <c r="O203" s="232">
        <v>39715374058</v>
      </c>
      <c r="P203" s="232">
        <v>36033925600</v>
      </c>
      <c r="Q203" s="253">
        <f>P203/O203*100</f>
        <v>90.730419779948079</v>
      </c>
      <c r="R203" s="46"/>
    </row>
    <row r="204" spans="1:18" ht="33" x14ac:dyDescent="0.25">
      <c r="A204" s="20" t="s">
        <v>197</v>
      </c>
      <c r="B204" s="105" t="s">
        <v>8</v>
      </c>
      <c r="C204" s="102">
        <v>29</v>
      </c>
      <c r="D204" s="58">
        <v>28.571000000000002</v>
      </c>
      <c r="E204" s="24">
        <v>98.52</v>
      </c>
      <c r="F204" s="123"/>
      <c r="G204" s="124"/>
      <c r="H204" s="85">
        <v>33</v>
      </c>
      <c r="I204" s="85">
        <v>32.652999999999999</v>
      </c>
      <c r="J204" s="58">
        <v>98.95</v>
      </c>
      <c r="K204" s="77"/>
      <c r="L204" s="218"/>
      <c r="M204" s="234"/>
      <c r="N204" s="78"/>
      <c r="O204" s="246"/>
      <c r="P204" s="246"/>
      <c r="Q204" s="251"/>
      <c r="R204" s="172"/>
    </row>
    <row r="205" spans="1:18" ht="33" x14ac:dyDescent="0.25">
      <c r="A205" s="20" t="s">
        <v>198</v>
      </c>
      <c r="B205" s="105" t="s">
        <v>8</v>
      </c>
      <c r="C205" s="102">
        <v>10</v>
      </c>
      <c r="D205" s="58">
        <v>9.859</v>
      </c>
      <c r="E205" s="24">
        <v>98.59</v>
      </c>
      <c r="F205" s="123"/>
      <c r="G205" s="124"/>
      <c r="H205" s="85">
        <v>17</v>
      </c>
      <c r="I205" s="85">
        <v>83</v>
      </c>
      <c r="J205" s="58">
        <v>100</v>
      </c>
      <c r="K205" s="77"/>
      <c r="L205" s="218"/>
      <c r="M205" s="234"/>
      <c r="N205" s="78"/>
      <c r="O205" s="246"/>
      <c r="P205" s="246"/>
      <c r="Q205" s="251"/>
      <c r="R205" s="173"/>
    </row>
    <row r="206" spans="1:18" ht="33" x14ac:dyDescent="0.25">
      <c r="A206" s="20" t="s">
        <v>199</v>
      </c>
      <c r="B206" s="105" t="s">
        <v>15</v>
      </c>
      <c r="C206" s="102">
        <v>2016</v>
      </c>
      <c r="D206" s="58">
        <v>2016</v>
      </c>
      <c r="E206" s="58">
        <v>100</v>
      </c>
      <c r="F206" s="123"/>
      <c r="G206" s="124"/>
      <c r="H206" s="85">
        <v>7056</v>
      </c>
      <c r="I206" s="85">
        <v>7124</v>
      </c>
      <c r="J206" s="58">
        <v>100</v>
      </c>
      <c r="K206" s="77"/>
      <c r="L206" s="218"/>
      <c r="M206" s="234"/>
      <c r="N206" s="78"/>
      <c r="O206" s="246"/>
      <c r="P206" s="246"/>
      <c r="Q206" s="251"/>
      <c r="R206" s="173"/>
    </row>
    <row r="207" spans="1:18" ht="24.75" x14ac:dyDescent="0.25">
      <c r="A207" s="20" t="s">
        <v>200</v>
      </c>
      <c r="B207" s="105" t="s">
        <v>51</v>
      </c>
      <c r="C207" s="103">
        <v>0</v>
      </c>
      <c r="D207" s="66">
        <v>0</v>
      </c>
      <c r="E207" s="66">
        <v>0</v>
      </c>
      <c r="F207" s="123"/>
      <c r="G207" s="124"/>
      <c r="H207" s="85">
        <v>366</v>
      </c>
      <c r="I207" s="85">
        <v>364.7</v>
      </c>
      <c r="J207" s="58">
        <v>99.64</v>
      </c>
      <c r="K207" s="77"/>
      <c r="L207" s="218"/>
      <c r="M207" s="234"/>
      <c r="N207" s="78"/>
      <c r="O207" s="246"/>
      <c r="P207" s="246"/>
      <c r="Q207" s="251"/>
      <c r="R207" s="173"/>
    </row>
    <row r="208" spans="1:18" ht="24.75" x14ac:dyDescent="0.25">
      <c r="A208" s="20" t="s">
        <v>201</v>
      </c>
      <c r="B208" s="105" t="s">
        <v>8</v>
      </c>
      <c r="C208" s="102">
        <v>100</v>
      </c>
      <c r="D208" s="58">
        <v>95</v>
      </c>
      <c r="E208" s="24">
        <v>95</v>
      </c>
      <c r="F208" s="123"/>
      <c r="G208" s="124"/>
      <c r="H208" s="85">
        <v>100</v>
      </c>
      <c r="I208" s="85">
        <v>95</v>
      </c>
      <c r="J208" s="58">
        <v>95</v>
      </c>
      <c r="K208" s="77"/>
      <c r="L208" s="218"/>
      <c r="M208" s="234"/>
      <c r="N208" s="78"/>
      <c r="O208" s="246"/>
      <c r="P208" s="246"/>
      <c r="Q208" s="251"/>
      <c r="R208" s="173"/>
    </row>
    <row r="209" spans="1:18" ht="16.5" x14ac:dyDescent="0.25">
      <c r="A209" s="20" t="s">
        <v>202</v>
      </c>
      <c r="B209" s="105" t="s">
        <v>51</v>
      </c>
      <c r="C209" s="103">
        <v>0</v>
      </c>
      <c r="D209" s="66">
        <v>0</v>
      </c>
      <c r="E209" s="66">
        <v>0</v>
      </c>
      <c r="F209" s="123"/>
      <c r="G209" s="124"/>
      <c r="H209" s="85">
        <v>2310</v>
      </c>
      <c r="I209" s="85">
        <v>2310</v>
      </c>
      <c r="J209" s="58">
        <v>100</v>
      </c>
      <c r="K209" s="77"/>
      <c r="L209" s="218"/>
      <c r="M209" s="234"/>
      <c r="N209" s="78"/>
      <c r="O209" s="246"/>
      <c r="P209" s="246"/>
      <c r="Q209" s="251"/>
      <c r="R209" s="173"/>
    </row>
    <row r="210" spans="1:18" ht="16.5" x14ac:dyDescent="0.25">
      <c r="A210" s="20" t="s">
        <v>203</v>
      </c>
      <c r="B210" s="105" t="s">
        <v>51</v>
      </c>
      <c r="C210" s="103">
        <v>0</v>
      </c>
      <c r="D210" s="66">
        <v>0</v>
      </c>
      <c r="E210" s="66">
        <v>0</v>
      </c>
      <c r="F210" s="123"/>
      <c r="G210" s="124"/>
      <c r="H210" s="85">
        <v>2366</v>
      </c>
      <c r="I210" s="85">
        <v>2365.6</v>
      </c>
      <c r="J210" s="58">
        <v>99.98</v>
      </c>
      <c r="K210" s="77"/>
      <c r="L210" s="218"/>
      <c r="M210" s="234"/>
      <c r="N210" s="78"/>
      <c r="O210" s="246"/>
      <c r="P210" s="246"/>
      <c r="Q210" s="251"/>
      <c r="R210" s="173"/>
    </row>
    <row r="211" spans="1:18" ht="24.75" x14ac:dyDescent="0.25">
      <c r="A211" s="20" t="s">
        <v>204</v>
      </c>
      <c r="B211" s="105" t="s">
        <v>8</v>
      </c>
      <c r="C211" s="102">
        <v>30</v>
      </c>
      <c r="D211" s="58">
        <v>87</v>
      </c>
      <c r="E211" s="24">
        <v>100</v>
      </c>
      <c r="F211" s="123"/>
      <c r="G211" s="124"/>
      <c r="H211" s="85">
        <v>30</v>
      </c>
      <c r="I211" s="85">
        <v>87</v>
      </c>
      <c r="J211" s="58">
        <v>100</v>
      </c>
      <c r="K211" s="77"/>
      <c r="L211" s="218"/>
      <c r="M211" s="234"/>
      <c r="N211" s="78"/>
      <c r="O211" s="246"/>
      <c r="P211" s="246"/>
      <c r="Q211" s="251"/>
      <c r="R211" s="173"/>
    </row>
    <row r="212" spans="1:18" ht="24.75" x14ac:dyDescent="0.25">
      <c r="A212" s="20" t="s">
        <v>205</v>
      </c>
      <c r="B212" s="105" t="s">
        <v>15</v>
      </c>
      <c r="C212" s="102">
        <v>11800</v>
      </c>
      <c r="D212" s="58">
        <v>12904</v>
      </c>
      <c r="E212" s="24">
        <v>100</v>
      </c>
      <c r="F212" s="123"/>
      <c r="G212" s="124"/>
      <c r="H212" s="85">
        <v>24126</v>
      </c>
      <c r="I212" s="85">
        <v>40635</v>
      </c>
      <c r="J212" s="58">
        <v>100</v>
      </c>
      <c r="K212" s="77"/>
      <c r="L212" s="218"/>
      <c r="M212" s="234"/>
      <c r="N212" s="78"/>
      <c r="O212" s="246"/>
      <c r="P212" s="246"/>
      <c r="Q212" s="251"/>
      <c r="R212" s="173"/>
    </row>
    <row r="213" spans="1:18" ht="24.75" x14ac:dyDescent="0.25">
      <c r="A213" s="20" t="s">
        <v>206</v>
      </c>
      <c r="B213" s="105" t="s">
        <v>15</v>
      </c>
      <c r="C213" s="102">
        <v>3</v>
      </c>
      <c r="D213" s="58">
        <v>3</v>
      </c>
      <c r="E213" s="24">
        <v>100</v>
      </c>
      <c r="F213" s="123"/>
      <c r="G213" s="124"/>
      <c r="H213" s="85">
        <v>3</v>
      </c>
      <c r="I213" s="85">
        <v>3</v>
      </c>
      <c r="J213" s="58">
        <v>100</v>
      </c>
      <c r="K213" s="77"/>
      <c r="L213" s="218"/>
      <c r="M213" s="234"/>
      <c r="N213" s="78"/>
      <c r="O213" s="246"/>
      <c r="P213" s="246"/>
      <c r="Q213" s="251"/>
      <c r="R213" s="173"/>
    </row>
    <row r="214" spans="1:18" ht="16.5" x14ac:dyDescent="0.25">
      <c r="A214" s="20" t="s">
        <v>207</v>
      </c>
      <c r="B214" s="105" t="s">
        <v>8</v>
      </c>
      <c r="C214" s="102">
        <v>8</v>
      </c>
      <c r="D214" s="58">
        <v>44</v>
      </c>
      <c r="E214" s="24">
        <v>100</v>
      </c>
      <c r="F214" s="123"/>
      <c r="G214" s="124"/>
      <c r="H214" s="85">
        <v>8</v>
      </c>
      <c r="I214" s="85">
        <v>56</v>
      </c>
      <c r="J214" s="58">
        <v>100</v>
      </c>
      <c r="K214" s="77"/>
      <c r="L214" s="218"/>
      <c r="M214" s="234"/>
      <c r="N214" s="78"/>
      <c r="O214" s="246"/>
      <c r="P214" s="246"/>
      <c r="Q214" s="251"/>
      <c r="R214" s="173"/>
    </row>
    <row r="215" spans="1:18" ht="41.25" x14ac:dyDescent="0.25">
      <c r="A215" s="20" t="s">
        <v>208</v>
      </c>
      <c r="B215" s="105" t="s">
        <v>8</v>
      </c>
      <c r="C215" s="102">
        <v>100</v>
      </c>
      <c r="D215" s="58">
        <v>100</v>
      </c>
      <c r="E215" s="24">
        <v>100</v>
      </c>
      <c r="F215" s="123"/>
      <c r="G215" s="124"/>
      <c r="H215" s="85">
        <v>100</v>
      </c>
      <c r="I215" s="85">
        <v>100</v>
      </c>
      <c r="J215" s="58">
        <v>100</v>
      </c>
      <c r="K215" s="77"/>
      <c r="L215" s="218"/>
      <c r="M215" s="234"/>
      <c r="N215" s="78"/>
      <c r="O215" s="246"/>
      <c r="P215" s="246"/>
      <c r="Q215" s="251"/>
      <c r="R215" s="173"/>
    </row>
    <row r="216" spans="1:18" ht="16.5" x14ac:dyDescent="0.25">
      <c r="A216" s="20" t="s">
        <v>178</v>
      </c>
      <c r="B216" s="105" t="s">
        <v>8</v>
      </c>
      <c r="C216" s="102">
        <v>100</v>
      </c>
      <c r="D216" s="58">
        <v>80.932000000000002</v>
      </c>
      <c r="E216" s="24">
        <v>80.930000000000007</v>
      </c>
      <c r="F216" s="123"/>
      <c r="G216" s="124"/>
      <c r="H216" s="85">
        <v>100</v>
      </c>
      <c r="I216" s="85">
        <v>83.91</v>
      </c>
      <c r="J216" s="58">
        <v>83.91</v>
      </c>
      <c r="K216" s="77"/>
      <c r="L216" s="218"/>
      <c r="M216" s="234"/>
      <c r="N216" s="78"/>
      <c r="O216" s="246"/>
      <c r="P216" s="246"/>
      <c r="Q216" s="251"/>
      <c r="R216" s="173"/>
    </row>
    <row r="217" spans="1:18" ht="24.75" x14ac:dyDescent="0.25">
      <c r="A217" s="20" t="s">
        <v>209</v>
      </c>
      <c r="B217" s="105" t="s">
        <v>15</v>
      </c>
      <c r="C217" s="102">
        <v>8</v>
      </c>
      <c r="D217" s="58">
        <v>8</v>
      </c>
      <c r="E217" s="24">
        <v>100</v>
      </c>
      <c r="F217" s="123"/>
      <c r="G217" s="124"/>
      <c r="H217" s="85">
        <v>8</v>
      </c>
      <c r="I217" s="85">
        <v>8</v>
      </c>
      <c r="J217" s="58">
        <v>100</v>
      </c>
      <c r="K217" s="77"/>
      <c r="L217" s="218"/>
      <c r="M217" s="234"/>
      <c r="N217" s="78"/>
      <c r="O217" s="246"/>
      <c r="P217" s="246"/>
      <c r="Q217" s="251"/>
      <c r="R217" s="173"/>
    </row>
    <row r="218" spans="1:18" ht="24.75" x14ac:dyDescent="0.25">
      <c r="A218" s="20" t="s">
        <v>210</v>
      </c>
      <c r="B218" s="105" t="s">
        <v>15</v>
      </c>
      <c r="C218" s="102">
        <v>365</v>
      </c>
      <c r="D218" s="58">
        <v>369</v>
      </c>
      <c r="E218" s="24">
        <v>100</v>
      </c>
      <c r="F218" s="123"/>
      <c r="G218" s="124"/>
      <c r="H218" s="85">
        <v>842</v>
      </c>
      <c r="I218" s="85">
        <v>1237</v>
      </c>
      <c r="J218" s="58">
        <v>100</v>
      </c>
      <c r="K218" s="77"/>
      <c r="L218" s="218"/>
      <c r="M218" s="234"/>
      <c r="N218" s="78"/>
      <c r="O218" s="246"/>
      <c r="P218" s="246"/>
      <c r="Q218" s="251"/>
      <c r="R218" s="173"/>
    </row>
    <row r="219" spans="1:18" ht="24.75" x14ac:dyDescent="0.25">
      <c r="A219" s="20" t="s">
        <v>211</v>
      </c>
      <c r="B219" s="105" t="s">
        <v>15</v>
      </c>
      <c r="C219" s="102">
        <v>170</v>
      </c>
      <c r="D219" s="58">
        <v>176</v>
      </c>
      <c r="E219" s="24">
        <v>100</v>
      </c>
      <c r="F219" s="123"/>
      <c r="G219" s="124"/>
      <c r="H219" s="85">
        <v>680</v>
      </c>
      <c r="I219" s="85">
        <v>711</v>
      </c>
      <c r="J219" s="58">
        <v>100</v>
      </c>
      <c r="K219" s="77"/>
      <c r="L219" s="218"/>
      <c r="M219" s="234"/>
      <c r="N219" s="78"/>
      <c r="O219" s="246"/>
      <c r="P219" s="246"/>
      <c r="Q219" s="251"/>
      <c r="R219" s="173"/>
    </row>
    <row r="220" spans="1:18" ht="41.25" x14ac:dyDescent="0.25">
      <c r="A220" s="20" t="s">
        <v>212</v>
      </c>
      <c r="B220" s="105" t="s">
        <v>15</v>
      </c>
      <c r="C220" s="102">
        <v>82</v>
      </c>
      <c r="D220" s="58">
        <v>82</v>
      </c>
      <c r="E220" s="24">
        <v>100</v>
      </c>
      <c r="F220" s="123"/>
      <c r="G220" s="124"/>
      <c r="H220" s="85">
        <v>331</v>
      </c>
      <c r="I220" s="85">
        <v>386</v>
      </c>
      <c r="J220" s="58">
        <v>100</v>
      </c>
      <c r="K220" s="77"/>
      <c r="L220" s="218"/>
      <c r="M220" s="234"/>
      <c r="N220" s="78"/>
      <c r="O220" s="246"/>
      <c r="P220" s="246"/>
      <c r="Q220" s="251"/>
      <c r="R220" s="173"/>
    </row>
    <row r="221" spans="1:18" ht="33" x14ac:dyDescent="0.25">
      <c r="A221" s="20" t="s">
        <v>213</v>
      </c>
      <c r="B221" s="105" t="s">
        <v>15</v>
      </c>
      <c r="C221" s="102">
        <v>20</v>
      </c>
      <c r="D221" s="58">
        <v>22</v>
      </c>
      <c r="E221" s="24">
        <v>100</v>
      </c>
      <c r="F221" s="123"/>
      <c r="G221" s="124"/>
      <c r="H221" s="85">
        <v>80</v>
      </c>
      <c r="I221" s="85">
        <v>96</v>
      </c>
      <c r="J221" s="58">
        <v>100</v>
      </c>
      <c r="K221" s="77"/>
      <c r="L221" s="218"/>
      <c r="M221" s="234"/>
      <c r="N221" s="78"/>
      <c r="O221" s="246"/>
      <c r="P221" s="246"/>
      <c r="Q221" s="251"/>
      <c r="R221" s="174"/>
    </row>
    <row r="222" spans="1:18" x14ac:dyDescent="0.25">
      <c r="A222" s="98" t="s">
        <v>214</v>
      </c>
      <c r="B222" s="99"/>
      <c r="C222" s="100"/>
      <c r="D222" s="104"/>
      <c r="E222" s="44">
        <f>AVERAGE(E223,E225:E227,E229:E232,E234:E235,E238,E240:E248,E250:E257,E259:E264,E266:E269,E271,E273:E279,E281:E282)</f>
        <v>96.907916666666665</v>
      </c>
      <c r="F222" s="121"/>
      <c r="G222" s="122">
        <v>93.9</v>
      </c>
      <c r="H222" s="117"/>
      <c r="I222" s="117"/>
      <c r="J222" s="119">
        <f>AVERAGE(J223:J282)</f>
        <v>95.697666666666663</v>
      </c>
      <c r="K222" s="120">
        <v>50</v>
      </c>
      <c r="L222" s="216">
        <v>38674333001</v>
      </c>
      <c r="M222" s="232">
        <v>37665444455</v>
      </c>
      <c r="N222" s="178">
        <f>M222/L222*100</f>
        <v>97.391322699802188</v>
      </c>
      <c r="O222" s="232">
        <v>96149460369</v>
      </c>
      <c r="P222" s="232">
        <v>88743865281</v>
      </c>
      <c r="Q222" s="253">
        <f>P222/O222*100</f>
        <v>92.297829795841807</v>
      </c>
      <c r="R222" s="46"/>
    </row>
    <row r="223" spans="1:18" ht="186.75" customHeight="1" x14ac:dyDescent="0.25">
      <c r="A223" s="20" t="s">
        <v>215</v>
      </c>
      <c r="B223" s="72" t="s">
        <v>8</v>
      </c>
      <c r="C223" s="80">
        <v>2</v>
      </c>
      <c r="D223" s="81">
        <v>2</v>
      </c>
      <c r="E223" s="24">
        <v>100</v>
      </c>
      <c r="F223" s="75"/>
      <c r="G223" s="76"/>
      <c r="H223" s="85">
        <v>27</v>
      </c>
      <c r="I223" s="85">
        <v>27</v>
      </c>
      <c r="J223" s="58">
        <v>100</v>
      </c>
      <c r="K223" s="77"/>
      <c r="L223" s="218"/>
      <c r="M223" s="234"/>
      <c r="N223" s="78"/>
      <c r="O223" s="246"/>
      <c r="P223" s="246"/>
      <c r="Q223" s="251"/>
      <c r="R223" s="106"/>
    </row>
    <row r="224" spans="1:18" ht="24.75" x14ac:dyDescent="0.25">
      <c r="A224" s="20" t="s">
        <v>216</v>
      </c>
      <c r="B224" s="72" t="s">
        <v>51</v>
      </c>
      <c r="C224" s="73">
        <v>0</v>
      </c>
      <c r="D224" s="74">
        <v>0</v>
      </c>
      <c r="E224" s="66">
        <v>0</v>
      </c>
      <c r="F224" s="75"/>
      <c r="G224" s="76"/>
      <c r="H224" s="85">
        <v>14</v>
      </c>
      <c r="I224" s="85">
        <v>14</v>
      </c>
      <c r="J224" s="58">
        <v>100</v>
      </c>
      <c r="K224" s="77"/>
      <c r="L224" s="218"/>
      <c r="M224" s="234"/>
      <c r="N224" s="78"/>
      <c r="O224" s="246"/>
      <c r="P224" s="246"/>
      <c r="Q224" s="251"/>
      <c r="R224" s="107"/>
    </row>
    <row r="225" spans="1:18" ht="24.75" x14ac:dyDescent="0.25">
      <c r="A225" s="20" t="s">
        <v>217</v>
      </c>
      <c r="B225" s="72" t="s">
        <v>8</v>
      </c>
      <c r="C225" s="80">
        <v>40</v>
      </c>
      <c r="D225" s="81">
        <v>40</v>
      </c>
      <c r="E225" s="24">
        <v>100</v>
      </c>
      <c r="F225" s="75"/>
      <c r="G225" s="76"/>
      <c r="H225" s="85">
        <v>64</v>
      </c>
      <c r="I225" s="85">
        <v>64</v>
      </c>
      <c r="J225" s="58">
        <v>100</v>
      </c>
      <c r="K225" s="77"/>
      <c r="L225" s="218"/>
      <c r="M225" s="234"/>
      <c r="N225" s="78"/>
      <c r="O225" s="246"/>
      <c r="P225" s="246"/>
      <c r="Q225" s="251"/>
      <c r="R225" s="107"/>
    </row>
    <row r="226" spans="1:18" ht="33" x14ac:dyDescent="0.25">
      <c r="A226" s="20" t="s">
        <v>218</v>
      </c>
      <c r="B226" s="72" t="s">
        <v>8</v>
      </c>
      <c r="C226" s="80">
        <v>100</v>
      </c>
      <c r="D226" s="81">
        <v>100</v>
      </c>
      <c r="E226" s="24">
        <v>100</v>
      </c>
      <c r="F226" s="75"/>
      <c r="G226" s="76"/>
      <c r="H226" s="85">
        <v>100</v>
      </c>
      <c r="I226" s="85">
        <v>100</v>
      </c>
      <c r="J226" s="58">
        <v>100</v>
      </c>
      <c r="K226" s="77"/>
      <c r="L226" s="218"/>
      <c r="M226" s="234"/>
      <c r="N226" s="78"/>
      <c r="O226" s="246"/>
      <c r="P226" s="246"/>
      <c r="Q226" s="251"/>
      <c r="R226" s="107"/>
    </row>
    <row r="227" spans="1:18" ht="24.75" x14ac:dyDescent="0.25">
      <c r="A227" s="20" t="s">
        <v>219</v>
      </c>
      <c r="B227" s="72" t="s">
        <v>51</v>
      </c>
      <c r="C227" s="80">
        <v>177</v>
      </c>
      <c r="D227" s="81">
        <v>177</v>
      </c>
      <c r="E227" s="24">
        <v>100</v>
      </c>
      <c r="F227" s="75"/>
      <c r="G227" s="76"/>
      <c r="H227" s="85">
        <v>1963.3</v>
      </c>
      <c r="I227" s="85">
        <v>1963.3</v>
      </c>
      <c r="J227" s="58">
        <v>100</v>
      </c>
      <c r="K227" s="77"/>
      <c r="L227" s="218"/>
      <c r="M227" s="234"/>
      <c r="N227" s="78"/>
      <c r="O227" s="246"/>
      <c r="P227" s="246"/>
      <c r="Q227" s="251"/>
      <c r="R227" s="107"/>
    </row>
    <row r="228" spans="1:18" ht="41.25" x14ac:dyDescent="0.25">
      <c r="A228" s="20" t="s">
        <v>220</v>
      </c>
      <c r="B228" s="72" t="s">
        <v>8</v>
      </c>
      <c r="C228" s="73">
        <v>0</v>
      </c>
      <c r="D228" s="74">
        <v>0</v>
      </c>
      <c r="E228" s="66">
        <v>0</v>
      </c>
      <c r="F228" s="75"/>
      <c r="G228" s="76"/>
      <c r="H228" s="85">
        <v>45</v>
      </c>
      <c r="I228" s="85">
        <v>45</v>
      </c>
      <c r="J228" s="58">
        <v>100</v>
      </c>
      <c r="K228" s="77"/>
      <c r="L228" s="218"/>
      <c r="M228" s="234"/>
      <c r="N228" s="78"/>
      <c r="O228" s="246"/>
      <c r="P228" s="246"/>
      <c r="Q228" s="251"/>
      <c r="R228" s="107"/>
    </row>
    <row r="229" spans="1:18" ht="16.5" x14ac:dyDescent="0.25">
      <c r="A229" s="20" t="s">
        <v>221</v>
      </c>
      <c r="B229" s="72" t="s">
        <v>15</v>
      </c>
      <c r="C229" s="80">
        <v>20000</v>
      </c>
      <c r="D229" s="81">
        <v>17140</v>
      </c>
      <c r="E229" s="24">
        <v>85.7</v>
      </c>
      <c r="F229" s="75"/>
      <c r="G229" s="76"/>
      <c r="H229" s="85">
        <v>46711</v>
      </c>
      <c r="I229" s="85">
        <v>43851</v>
      </c>
      <c r="J229" s="58">
        <v>93.87</v>
      </c>
      <c r="K229" s="77"/>
      <c r="L229" s="218"/>
      <c r="M229" s="234"/>
      <c r="N229" s="78"/>
      <c r="O229" s="246"/>
      <c r="P229" s="246"/>
      <c r="Q229" s="251"/>
      <c r="R229" s="107"/>
    </row>
    <row r="230" spans="1:18" ht="24.75" x14ac:dyDescent="0.25">
      <c r="A230" s="20" t="s">
        <v>200</v>
      </c>
      <c r="B230" s="72" t="s">
        <v>51</v>
      </c>
      <c r="C230" s="80">
        <v>1260</v>
      </c>
      <c r="D230" s="81">
        <v>1260</v>
      </c>
      <c r="E230" s="24">
        <v>100</v>
      </c>
      <c r="F230" s="75"/>
      <c r="G230" s="76"/>
      <c r="H230" s="85">
        <v>1260</v>
      </c>
      <c r="I230" s="85">
        <v>1260</v>
      </c>
      <c r="J230" s="58">
        <v>100</v>
      </c>
      <c r="K230" s="77"/>
      <c r="L230" s="218"/>
      <c r="M230" s="234"/>
      <c r="N230" s="78"/>
      <c r="O230" s="246"/>
      <c r="P230" s="246"/>
      <c r="Q230" s="251"/>
      <c r="R230" s="107"/>
    </row>
    <row r="231" spans="1:18" ht="24.75" x14ac:dyDescent="0.25">
      <c r="A231" s="20" t="s">
        <v>222</v>
      </c>
      <c r="B231" s="72" t="s">
        <v>51</v>
      </c>
      <c r="C231" s="80">
        <v>578</v>
      </c>
      <c r="D231" s="81">
        <v>578</v>
      </c>
      <c r="E231" s="24">
        <v>100</v>
      </c>
      <c r="F231" s="75"/>
      <c r="G231" s="76"/>
      <c r="H231" s="85">
        <v>582.1</v>
      </c>
      <c r="I231" s="85">
        <v>582.1</v>
      </c>
      <c r="J231" s="58">
        <v>100</v>
      </c>
      <c r="K231" s="77"/>
      <c r="L231" s="218"/>
      <c r="M231" s="234"/>
      <c r="N231" s="78"/>
      <c r="O231" s="246"/>
      <c r="P231" s="246"/>
      <c r="Q231" s="251"/>
      <c r="R231" s="107"/>
    </row>
    <row r="232" spans="1:18" ht="33" x14ac:dyDescent="0.25">
      <c r="A232" s="20" t="s">
        <v>223</v>
      </c>
      <c r="B232" s="72" t="s">
        <v>8</v>
      </c>
      <c r="C232" s="80">
        <v>25</v>
      </c>
      <c r="D232" s="81">
        <v>25</v>
      </c>
      <c r="E232" s="24">
        <v>100</v>
      </c>
      <c r="F232" s="75"/>
      <c r="G232" s="76"/>
      <c r="H232" s="85">
        <v>25</v>
      </c>
      <c r="I232" s="85">
        <v>25</v>
      </c>
      <c r="J232" s="58">
        <v>100</v>
      </c>
      <c r="K232" s="77"/>
      <c r="L232" s="218"/>
      <c r="M232" s="234"/>
      <c r="N232" s="78"/>
      <c r="O232" s="246"/>
      <c r="P232" s="246"/>
      <c r="Q232" s="251"/>
      <c r="R232" s="107"/>
    </row>
    <row r="233" spans="1:18" ht="24.75" x14ac:dyDescent="0.25">
      <c r="A233" s="20" t="s">
        <v>224</v>
      </c>
      <c r="B233" s="72" t="s">
        <v>8</v>
      </c>
      <c r="C233" s="73">
        <v>0</v>
      </c>
      <c r="D233" s="74">
        <v>0</v>
      </c>
      <c r="E233" s="66">
        <v>0</v>
      </c>
      <c r="F233" s="75"/>
      <c r="G233" s="76"/>
      <c r="H233" s="85">
        <v>20</v>
      </c>
      <c r="I233" s="85">
        <v>20</v>
      </c>
      <c r="J233" s="58">
        <v>100</v>
      </c>
      <c r="K233" s="77"/>
      <c r="L233" s="218"/>
      <c r="M233" s="234"/>
      <c r="N233" s="78"/>
      <c r="O233" s="246"/>
      <c r="P233" s="246"/>
      <c r="Q233" s="251"/>
      <c r="R233" s="107"/>
    </row>
    <row r="234" spans="1:18" ht="16.5" x14ac:dyDescent="0.25">
      <c r="A234" s="20" t="s">
        <v>225</v>
      </c>
      <c r="B234" s="72" t="s">
        <v>31</v>
      </c>
      <c r="C234" s="80">
        <v>2</v>
      </c>
      <c r="D234" s="81">
        <v>2</v>
      </c>
      <c r="E234" s="24">
        <v>100</v>
      </c>
      <c r="F234" s="75"/>
      <c r="G234" s="76"/>
      <c r="H234" s="85">
        <v>6</v>
      </c>
      <c r="I234" s="85">
        <v>5</v>
      </c>
      <c r="J234" s="58">
        <v>83.33</v>
      </c>
      <c r="K234" s="77"/>
      <c r="L234" s="218"/>
      <c r="M234" s="234"/>
      <c r="N234" s="78"/>
      <c r="O234" s="246"/>
      <c r="P234" s="246"/>
      <c r="Q234" s="251"/>
      <c r="R234" s="107"/>
    </row>
    <row r="235" spans="1:18" ht="24.75" x14ac:dyDescent="0.25">
      <c r="A235" s="20" t="s">
        <v>226</v>
      </c>
      <c r="B235" s="72" t="s">
        <v>8</v>
      </c>
      <c r="C235" s="80">
        <v>12</v>
      </c>
      <c r="D235" s="81">
        <v>12</v>
      </c>
      <c r="E235" s="24">
        <v>100</v>
      </c>
      <c r="F235" s="75"/>
      <c r="G235" s="76"/>
      <c r="H235" s="85">
        <v>28</v>
      </c>
      <c r="I235" s="85">
        <v>28</v>
      </c>
      <c r="J235" s="58">
        <v>100</v>
      </c>
      <c r="K235" s="77"/>
      <c r="L235" s="218"/>
      <c r="M235" s="234"/>
      <c r="N235" s="78"/>
      <c r="O235" s="246"/>
      <c r="P235" s="246"/>
      <c r="Q235" s="251"/>
      <c r="R235" s="107"/>
    </row>
    <row r="236" spans="1:18" ht="24.75" x14ac:dyDescent="0.25">
      <c r="A236" s="20" t="s">
        <v>227</v>
      </c>
      <c r="B236" s="72" t="s">
        <v>15</v>
      </c>
      <c r="C236" s="73">
        <v>0</v>
      </c>
      <c r="D236" s="74">
        <v>0</v>
      </c>
      <c r="E236" s="66">
        <v>0</v>
      </c>
      <c r="F236" s="75"/>
      <c r="G236" s="76"/>
      <c r="H236" s="85">
        <v>1</v>
      </c>
      <c r="I236" s="85">
        <v>1</v>
      </c>
      <c r="J236" s="58">
        <v>100</v>
      </c>
      <c r="K236" s="77"/>
      <c r="L236" s="218"/>
      <c r="M236" s="234"/>
      <c r="N236" s="78"/>
      <c r="O236" s="246"/>
      <c r="P236" s="246"/>
      <c r="Q236" s="251"/>
      <c r="R236" s="107"/>
    </row>
    <row r="237" spans="1:18" ht="24.75" x14ac:dyDescent="0.25">
      <c r="A237" s="20" t="s">
        <v>228</v>
      </c>
      <c r="B237" s="72" t="s">
        <v>15</v>
      </c>
      <c r="C237" s="73">
        <v>0</v>
      </c>
      <c r="D237" s="74">
        <v>0</v>
      </c>
      <c r="E237" s="66">
        <v>0</v>
      </c>
      <c r="F237" s="75"/>
      <c r="G237" s="76"/>
      <c r="H237" s="85">
        <v>1</v>
      </c>
      <c r="I237" s="85">
        <v>1</v>
      </c>
      <c r="J237" s="58">
        <v>100</v>
      </c>
      <c r="K237" s="77"/>
      <c r="L237" s="218"/>
      <c r="M237" s="234"/>
      <c r="N237" s="78"/>
      <c r="O237" s="246"/>
      <c r="P237" s="246"/>
      <c r="Q237" s="251"/>
      <c r="R237" s="107"/>
    </row>
    <row r="238" spans="1:18" ht="195" customHeight="1" x14ac:dyDescent="0.25">
      <c r="A238" s="20" t="s">
        <v>229</v>
      </c>
      <c r="B238" s="72" t="s">
        <v>15</v>
      </c>
      <c r="C238" s="80">
        <v>1</v>
      </c>
      <c r="D238" s="81">
        <v>1</v>
      </c>
      <c r="E238" s="24">
        <v>100</v>
      </c>
      <c r="F238" s="75"/>
      <c r="G238" s="76"/>
      <c r="H238" s="85">
        <v>4</v>
      </c>
      <c r="I238" s="85">
        <v>4</v>
      </c>
      <c r="J238" s="58">
        <v>100</v>
      </c>
      <c r="K238" s="77"/>
      <c r="L238" s="218"/>
      <c r="M238" s="234"/>
      <c r="N238" s="78"/>
      <c r="O238" s="246"/>
      <c r="P238" s="246"/>
      <c r="Q238" s="251"/>
      <c r="R238" s="107"/>
    </row>
    <row r="239" spans="1:18" ht="16.5" x14ac:dyDescent="0.25">
      <c r="A239" s="20" t="s">
        <v>230</v>
      </c>
      <c r="B239" s="72" t="s">
        <v>8</v>
      </c>
      <c r="C239" s="73">
        <v>0</v>
      </c>
      <c r="D239" s="74">
        <v>0</v>
      </c>
      <c r="E239" s="66">
        <v>0</v>
      </c>
      <c r="F239" s="75"/>
      <c r="G239" s="76"/>
      <c r="H239" s="85">
        <v>100</v>
      </c>
      <c r="I239" s="85">
        <v>100</v>
      </c>
      <c r="J239" s="58">
        <v>100</v>
      </c>
      <c r="K239" s="77"/>
      <c r="L239" s="218"/>
      <c r="M239" s="234"/>
      <c r="N239" s="78"/>
      <c r="O239" s="246"/>
      <c r="P239" s="246"/>
      <c r="Q239" s="251"/>
      <c r="R239" s="107"/>
    </row>
    <row r="240" spans="1:18" ht="24.75" x14ac:dyDescent="0.25">
      <c r="A240" s="20" t="s">
        <v>231</v>
      </c>
      <c r="B240" s="72" t="s">
        <v>8</v>
      </c>
      <c r="C240" s="80">
        <v>32</v>
      </c>
      <c r="D240" s="81">
        <v>29</v>
      </c>
      <c r="E240" s="24">
        <v>90.63</v>
      </c>
      <c r="F240" s="75"/>
      <c r="G240" s="76"/>
      <c r="H240" s="85">
        <v>100</v>
      </c>
      <c r="I240" s="85">
        <v>97</v>
      </c>
      <c r="J240" s="58">
        <v>97</v>
      </c>
      <c r="K240" s="77"/>
      <c r="L240" s="218"/>
      <c r="M240" s="234"/>
      <c r="N240" s="78"/>
      <c r="O240" s="246"/>
      <c r="P240" s="246"/>
      <c r="Q240" s="251"/>
      <c r="R240" s="107"/>
    </row>
    <row r="241" spans="1:18" ht="280.5" x14ac:dyDescent="0.25">
      <c r="A241" s="20" t="s">
        <v>232</v>
      </c>
      <c r="B241" s="72" t="s">
        <v>8</v>
      </c>
      <c r="C241" s="80">
        <v>12</v>
      </c>
      <c r="D241" s="81">
        <v>12</v>
      </c>
      <c r="E241" s="24">
        <v>100</v>
      </c>
      <c r="F241" s="75"/>
      <c r="G241" s="76"/>
      <c r="H241" s="85">
        <v>100</v>
      </c>
      <c r="I241" s="85">
        <v>50</v>
      </c>
      <c r="J241" s="58">
        <v>50</v>
      </c>
      <c r="K241" s="77"/>
      <c r="L241" s="218"/>
      <c r="M241" s="234"/>
      <c r="N241" s="78"/>
      <c r="O241" s="246"/>
      <c r="P241" s="246"/>
      <c r="Q241" s="251"/>
      <c r="R241" s="190" t="s">
        <v>446</v>
      </c>
    </row>
    <row r="242" spans="1:18" ht="24.75" x14ac:dyDescent="0.25">
      <c r="A242" s="20" t="s">
        <v>233</v>
      </c>
      <c r="B242" s="72" t="s">
        <v>8</v>
      </c>
      <c r="C242" s="80">
        <v>24</v>
      </c>
      <c r="D242" s="81">
        <v>24</v>
      </c>
      <c r="E242" s="24">
        <v>100</v>
      </c>
      <c r="F242" s="75"/>
      <c r="G242" s="76"/>
      <c r="H242" s="85">
        <v>58</v>
      </c>
      <c r="I242" s="85">
        <v>58</v>
      </c>
      <c r="J242" s="58">
        <v>100</v>
      </c>
      <c r="K242" s="77"/>
      <c r="L242" s="218"/>
      <c r="M242" s="234"/>
      <c r="N242" s="78"/>
      <c r="O242" s="246"/>
      <c r="P242" s="246"/>
      <c r="Q242" s="251"/>
      <c r="R242" s="107"/>
    </row>
    <row r="243" spans="1:18" ht="16.5" x14ac:dyDescent="0.25">
      <c r="A243" s="20" t="s">
        <v>234</v>
      </c>
      <c r="B243" s="72" t="s">
        <v>51</v>
      </c>
      <c r="C243" s="80">
        <v>46030</v>
      </c>
      <c r="D243" s="81">
        <v>46030</v>
      </c>
      <c r="E243" s="24">
        <v>100</v>
      </c>
      <c r="F243" s="75"/>
      <c r="G243" s="76"/>
      <c r="H243" s="85">
        <v>80030</v>
      </c>
      <c r="I243" s="85">
        <v>80030</v>
      </c>
      <c r="J243" s="58">
        <v>100</v>
      </c>
      <c r="K243" s="77"/>
      <c r="L243" s="218"/>
      <c r="M243" s="234"/>
      <c r="N243" s="78"/>
      <c r="O243" s="246"/>
      <c r="P243" s="246"/>
      <c r="Q243" s="251"/>
      <c r="R243" s="107"/>
    </row>
    <row r="244" spans="1:18" ht="24.75" x14ac:dyDescent="0.25">
      <c r="A244" s="20" t="s">
        <v>235</v>
      </c>
      <c r="B244" s="72" t="s">
        <v>8</v>
      </c>
      <c r="C244" s="80">
        <v>5</v>
      </c>
      <c r="D244" s="81">
        <v>5</v>
      </c>
      <c r="E244" s="24">
        <v>100</v>
      </c>
      <c r="F244" s="75"/>
      <c r="G244" s="76"/>
      <c r="H244" s="85">
        <v>31</v>
      </c>
      <c r="I244" s="85">
        <v>31</v>
      </c>
      <c r="J244" s="58">
        <v>100</v>
      </c>
      <c r="K244" s="77"/>
      <c r="L244" s="218"/>
      <c r="M244" s="234"/>
      <c r="N244" s="78"/>
      <c r="O244" s="246"/>
      <c r="P244" s="246"/>
      <c r="Q244" s="251"/>
      <c r="R244" s="107"/>
    </row>
    <row r="245" spans="1:18" ht="16.5" x14ac:dyDescent="0.25">
      <c r="A245" s="20" t="s">
        <v>236</v>
      </c>
      <c r="B245" s="72" t="s">
        <v>51</v>
      </c>
      <c r="C245" s="80">
        <v>82566.100000000006</v>
      </c>
      <c r="D245" s="81">
        <v>82566.100000000006</v>
      </c>
      <c r="E245" s="24">
        <v>100</v>
      </c>
      <c r="F245" s="75"/>
      <c r="G245" s="76"/>
      <c r="H245" s="85">
        <v>82566.100000000006</v>
      </c>
      <c r="I245" s="85">
        <v>82566.100000000006</v>
      </c>
      <c r="J245" s="58">
        <v>100</v>
      </c>
      <c r="K245" s="77"/>
      <c r="L245" s="218"/>
      <c r="M245" s="234"/>
      <c r="N245" s="78"/>
      <c r="O245" s="246"/>
      <c r="P245" s="246"/>
      <c r="Q245" s="251"/>
      <c r="R245" s="107"/>
    </row>
    <row r="246" spans="1:18" ht="24.75" x14ac:dyDescent="0.25">
      <c r="A246" s="20" t="s">
        <v>237</v>
      </c>
      <c r="B246" s="72" t="s">
        <v>238</v>
      </c>
      <c r="C246" s="80">
        <v>3</v>
      </c>
      <c r="D246" s="81">
        <v>3</v>
      </c>
      <c r="E246" s="24">
        <v>100</v>
      </c>
      <c r="F246" s="75"/>
      <c r="G246" s="76"/>
      <c r="H246" s="85">
        <v>3</v>
      </c>
      <c r="I246" s="85">
        <v>3</v>
      </c>
      <c r="J246" s="58">
        <v>100</v>
      </c>
      <c r="K246" s="77"/>
      <c r="L246" s="218"/>
      <c r="M246" s="234"/>
      <c r="N246" s="78"/>
      <c r="O246" s="246"/>
      <c r="P246" s="246"/>
      <c r="Q246" s="251"/>
      <c r="R246" s="107"/>
    </row>
    <row r="247" spans="1:18" ht="24.75" x14ac:dyDescent="0.25">
      <c r="A247" s="20" t="s">
        <v>239</v>
      </c>
      <c r="B247" s="72" t="s">
        <v>8</v>
      </c>
      <c r="C247" s="80">
        <v>15</v>
      </c>
      <c r="D247" s="81">
        <v>15</v>
      </c>
      <c r="E247" s="24">
        <v>100</v>
      </c>
      <c r="F247" s="75"/>
      <c r="G247" s="76"/>
      <c r="H247" s="85">
        <v>24</v>
      </c>
      <c r="I247" s="85">
        <v>24</v>
      </c>
      <c r="J247" s="58">
        <v>100</v>
      </c>
      <c r="K247" s="77"/>
      <c r="L247" s="218"/>
      <c r="M247" s="234"/>
      <c r="N247" s="78"/>
      <c r="O247" s="246"/>
      <c r="P247" s="246"/>
      <c r="Q247" s="251"/>
      <c r="R247" s="107"/>
    </row>
    <row r="248" spans="1:18" ht="16.5" x14ac:dyDescent="0.25">
      <c r="A248" s="20" t="s">
        <v>240</v>
      </c>
      <c r="B248" s="72" t="s">
        <v>8</v>
      </c>
      <c r="C248" s="80">
        <v>18</v>
      </c>
      <c r="D248" s="81">
        <v>18</v>
      </c>
      <c r="E248" s="24">
        <v>100</v>
      </c>
      <c r="F248" s="75"/>
      <c r="G248" s="76"/>
      <c r="H248" s="85">
        <v>100</v>
      </c>
      <c r="I248" s="85">
        <v>100</v>
      </c>
      <c r="J248" s="58">
        <v>100</v>
      </c>
      <c r="K248" s="77"/>
      <c r="L248" s="218"/>
      <c r="M248" s="234"/>
      <c r="N248" s="78"/>
      <c r="O248" s="246"/>
      <c r="P248" s="246"/>
      <c r="Q248" s="251"/>
      <c r="R248" s="107"/>
    </row>
    <row r="249" spans="1:18" ht="33" x14ac:dyDescent="0.25">
      <c r="A249" s="20" t="s">
        <v>241</v>
      </c>
      <c r="B249" s="72" t="s">
        <v>8</v>
      </c>
      <c r="C249" s="73">
        <v>0</v>
      </c>
      <c r="D249" s="74">
        <v>0</v>
      </c>
      <c r="E249" s="66">
        <v>0</v>
      </c>
      <c r="F249" s="75"/>
      <c r="G249" s="76"/>
      <c r="H249" s="85">
        <v>100</v>
      </c>
      <c r="I249" s="85">
        <v>100</v>
      </c>
      <c r="J249" s="58">
        <v>100</v>
      </c>
      <c r="K249" s="77"/>
      <c r="L249" s="218"/>
      <c r="M249" s="234"/>
      <c r="N249" s="78"/>
      <c r="O249" s="246"/>
      <c r="P249" s="246"/>
      <c r="Q249" s="251"/>
      <c r="R249" s="107"/>
    </row>
    <row r="250" spans="1:18" ht="24.75" x14ac:dyDescent="0.25">
      <c r="A250" s="20" t="s">
        <v>242</v>
      </c>
      <c r="B250" s="72" t="s">
        <v>73</v>
      </c>
      <c r="C250" s="80">
        <v>3</v>
      </c>
      <c r="D250" s="81">
        <v>3</v>
      </c>
      <c r="E250" s="24">
        <v>100</v>
      </c>
      <c r="F250" s="75"/>
      <c r="G250" s="76"/>
      <c r="H250" s="85">
        <v>6</v>
      </c>
      <c r="I250" s="85">
        <v>6</v>
      </c>
      <c r="J250" s="58">
        <v>100</v>
      </c>
      <c r="K250" s="77"/>
      <c r="L250" s="218"/>
      <c r="M250" s="234"/>
      <c r="N250" s="78"/>
      <c r="O250" s="246"/>
      <c r="P250" s="246"/>
      <c r="Q250" s="251"/>
      <c r="R250" s="107"/>
    </row>
    <row r="251" spans="1:18" ht="33" x14ac:dyDescent="0.25">
      <c r="A251" s="20" t="s">
        <v>243</v>
      </c>
      <c r="B251" s="72" t="s">
        <v>73</v>
      </c>
      <c r="C251" s="80">
        <v>1</v>
      </c>
      <c r="D251" s="81">
        <v>1</v>
      </c>
      <c r="E251" s="24">
        <v>100</v>
      </c>
      <c r="F251" s="75"/>
      <c r="G251" s="76"/>
      <c r="H251" s="85">
        <v>1</v>
      </c>
      <c r="I251" s="85">
        <v>1</v>
      </c>
      <c r="J251" s="58">
        <v>100</v>
      </c>
      <c r="K251" s="77"/>
      <c r="L251" s="218"/>
      <c r="M251" s="234"/>
      <c r="N251" s="78"/>
      <c r="O251" s="246"/>
      <c r="P251" s="246"/>
      <c r="Q251" s="251"/>
      <c r="R251" s="107"/>
    </row>
    <row r="252" spans="1:18" ht="214.5" x14ac:dyDescent="0.25">
      <c r="A252" s="20" t="s">
        <v>244</v>
      </c>
      <c r="B252" s="72" t="s">
        <v>15</v>
      </c>
      <c r="C252" s="80">
        <v>5</v>
      </c>
      <c r="D252" s="81">
        <v>0</v>
      </c>
      <c r="E252" s="24">
        <v>0</v>
      </c>
      <c r="F252" s="75"/>
      <c r="G252" s="76"/>
      <c r="H252" s="85">
        <v>5</v>
      </c>
      <c r="I252" s="85">
        <v>0</v>
      </c>
      <c r="J252" s="58">
        <v>0</v>
      </c>
      <c r="K252" s="77"/>
      <c r="L252" s="218"/>
      <c r="M252" s="234"/>
      <c r="N252" s="78"/>
      <c r="O252" s="246"/>
      <c r="P252" s="246"/>
      <c r="Q252" s="251"/>
      <c r="R252" s="190" t="s">
        <v>447</v>
      </c>
    </row>
    <row r="253" spans="1:18" ht="24.75" x14ac:dyDescent="0.25">
      <c r="A253" s="20" t="s">
        <v>245</v>
      </c>
      <c r="B253" s="72" t="s">
        <v>246</v>
      </c>
      <c r="C253" s="80">
        <v>8</v>
      </c>
      <c r="D253" s="81">
        <v>8</v>
      </c>
      <c r="E253" s="24">
        <v>100</v>
      </c>
      <c r="F253" s="75"/>
      <c r="G253" s="76"/>
      <c r="H253" s="85">
        <v>8</v>
      </c>
      <c r="I253" s="85">
        <v>8</v>
      </c>
      <c r="J253" s="58">
        <v>100</v>
      </c>
      <c r="K253" s="77"/>
      <c r="L253" s="218"/>
      <c r="M253" s="234"/>
      <c r="N253" s="78"/>
      <c r="O253" s="246"/>
      <c r="P253" s="246"/>
      <c r="Q253" s="251"/>
      <c r="R253" s="107"/>
    </row>
    <row r="254" spans="1:18" ht="24.75" x14ac:dyDescent="0.25">
      <c r="A254" s="20" t="s">
        <v>247</v>
      </c>
      <c r="B254" s="72" t="s">
        <v>246</v>
      </c>
      <c r="C254" s="80">
        <v>9</v>
      </c>
      <c r="D254" s="81">
        <v>9</v>
      </c>
      <c r="E254" s="24">
        <v>100</v>
      </c>
      <c r="F254" s="75"/>
      <c r="G254" s="76"/>
      <c r="H254" s="85">
        <v>9</v>
      </c>
      <c r="I254" s="85">
        <v>9</v>
      </c>
      <c r="J254" s="58">
        <v>100</v>
      </c>
      <c r="K254" s="77"/>
      <c r="L254" s="218"/>
      <c r="M254" s="234"/>
      <c r="N254" s="78"/>
      <c r="O254" s="246"/>
      <c r="P254" s="246"/>
      <c r="Q254" s="251"/>
      <c r="R254" s="308"/>
    </row>
    <row r="255" spans="1:18" ht="106.5" customHeight="1" x14ac:dyDescent="0.25">
      <c r="A255" s="20" t="s">
        <v>248</v>
      </c>
      <c r="B255" s="72" t="s">
        <v>8</v>
      </c>
      <c r="C255" s="80">
        <v>23</v>
      </c>
      <c r="D255" s="81">
        <v>23</v>
      </c>
      <c r="E255" s="24">
        <v>100</v>
      </c>
      <c r="F255" s="75"/>
      <c r="G255" s="76"/>
      <c r="H255" s="85">
        <v>100</v>
      </c>
      <c r="I255" s="85">
        <v>100</v>
      </c>
      <c r="J255" s="58">
        <v>100</v>
      </c>
      <c r="K255" s="77"/>
      <c r="L255" s="218"/>
      <c r="M255" s="234"/>
      <c r="N255" s="78"/>
      <c r="O255" s="246"/>
      <c r="P255" s="246"/>
      <c r="Q255" s="251"/>
      <c r="R255" s="308"/>
    </row>
    <row r="256" spans="1:18" ht="24.75" x14ac:dyDescent="0.25">
      <c r="A256" s="20" t="s">
        <v>249</v>
      </c>
      <c r="B256" s="72" t="s">
        <v>250</v>
      </c>
      <c r="C256" s="80">
        <v>1</v>
      </c>
      <c r="D256" s="81">
        <v>1</v>
      </c>
      <c r="E256" s="24">
        <v>100</v>
      </c>
      <c r="F256" s="75"/>
      <c r="G256" s="76"/>
      <c r="H256" s="85">
        <v>2</v>
      </c>
      <c r="I256" s="85">
        <v>2</v>
      </c>
      <c r="J256" s="58">
        <v>100</v>
      </c>
      <c r="K256" s="77"/>
      <c r="L256" s="218"/>
      <c r="M256" s="234"/>
      <c r="N256" s="78"/>
      <c r="O256" s="246"/>
      <c r="P256" s="246"/>
      <c r="Q256" s="251"/>
      <c r="R256" s="107"/>
    </row>
    <row r="257" spans="1:18" ht="24.75" x14ac:dyDescent="0.25">
      <c r="A257" s="20" t="s">
        <v>251</v>
      </c>
      <c r="B257" s="72" t="s">
        <v>73</v>
      </c>
      <c r="C257" s="80">
        <v>3</v>
      </c>
      <c r="D257" s="81">
        <v>3</v>
      </c>
      <c r="E257" s="24">
        <v>100</v>
      </c>
      <c r="F257" s="75"/>
      <c r="G257" s="76"/>
      <c r="H257" s="85">
        <v>5</v>
      </c>
      <c r="I257" s="85">
        <v>5</v>
      </c>
      <c r="J257" s="58">
        <v>100</v>
      </c>
      <c r="K257" s="77"/>
      <c r="L257" s="218"/>
      <c r="M257" s="234"/>
      <c r="N257" s="78"/>
      <c r="O257" s="246"/>
      <c r="P257" s="246"/>
      <c r="Q257" s="251"/>
      <c r="R257" s="107"/>
    </row>
    <row r="258" spans="1:18" ht="24.75" x14ac:dyDescent="0.25">
      <c r="A258" s="20" t="s">
        <v>252</v>
      </c>
      <c r="B258" s="72" t="s">
        <v>250</v>
      </c>
      <c r="C258" s="73">
        <v>0</v>
      </c>
      <c r="D258" s="74">
        <v>0</v>
      </c>
      <c r="E258" s="66">
        <v>0</v>
      </c>
      <c r="F258" s="75"/>
      <c r="G258" s="76"/>
      <c r="H258" s="85">
        <v>2</v>
      </c>
      <c r="I258" s="85">
        <v>2</v>
      </c>
      <c r="J258" s="58">
        <v>100</v>
      </c>
      <c r="K258" s="77"/>
      <c r="L258" s="218"/>
      <c r="M258" s="234"/>
      <c r="N258" s="78"/>
      <c r="O258" s="246"/>
      <c r="P258" s="246"/>
      <c r="Q258" s="251"/>
      <c r="R258" s="107"/>
    </row>
    <row r="259" spans="1:18" ht="41.25" x14ac:dyDescent="0.25">
      <c r="A259" s="20" t="s">
        <v>253</v>
      </c>
      <c r="B259" s="72" t="s">
        <v>254</v>
      </c>
      <c r="C259" s="80">
        <v>2</v>
      </c>
      <c r="D259" s="81">
        <v>2</v>
      </c>
      <c r="E259" s="24">
        <v>100</v>
      </c>
      <c r="F259" s="75"/>
      <c r="G259" s="76"/>
      <c r="H259" s="85">
        <v>2</v>
      </c>
      <c r="I259" s="85">
        <v>2</v>
      </c>
      <c r="J259" s="58">
        <v>100</v>
      </c>
      <c r="K259" s="77"/>
      <c r="L259" s="218"/>
      <c r="M259" s="234"/>
      <c r="N259" s="78"/>
      <c r="O259" s="246"/>
      <c r="P259" s="246"/>
      <c r="Q259" s="251"/>
      <c r="R259" s="107"/>
    </row>
    <row r="260" spans="1:18" ht="24.75" x14ac:dyDescent="0.25">
      <c r="A260" s="20" t="s">
        <v>255</v>
      </c>
      <c r="B260" s="72" t="s">
        <v>246</v>
      </c>
      <c r="C260" s="80">
        <v>14</v>
      </c>
      <c r="D260" s="81">
        <v>14</v>
      </c>
      <c r="E260" s="24">
        <v>100</v>
      </c>
      <c r="F260" s="75"/>
      <c r="G260" s="76"/>
      <c r="H260" s="85">
        <v>14</v>
      </c>
      <c r="I260" s="85">
        <v>14</v>
      </c>
      <c r="J260" s="58">
        <v>100</v>
      </c>
      <c r="K260" s="77"/>
      <c r="L260" s="218"/>
      <c r="M260" s="234"/>
      <c r="N260" s="78"/>
      <c r="O260" s="246"/>
      <c r="P260" s="246"/>
      <c r="Q260" s="251"/>
      <c r="R260" s="107"/>
    </row>
    <row r="261" spans="1:18" ht="24.75" x14ac:dyDescent="0.25">
      <c r="A261" s="20" t="s">
        <v>256</v>
      </c>
      <c r="B261" s="72" t="s">
        <v>8</v>
      </c>
      <c r="C261" s="80">
        <v>100</v>
      </c>
      <c r="D261" s="81">
        <v>100</v>
      </c>
      <c r="E261" s="24">
        <v>100</v>
      </c>
      <c r="F261" s="75"/>
      <c r="G261" s="76"/>
      <c r="H261" s="85">
        <v>100</v>
      </c>
      <c r="I261" s="85">
        <v>100</v>
      </c>
      <c r="J261" s="58">
        <v>100</v>
      </c>
      <c r="K261" s="77"/>
      <c r="L261" s="218"/>
      <c r="M261" s="234"/>
      <c r="N261" s="78"/>
      <c r="O261" s="246"/>
      <c r="P261" s="246"/>
      <c r="Q261" s="251"/>
      <c r="R261" s="107"/>
    </row>
    <row r="262" spans="1:18" ht="16.5" x14ac:dyDescent="0.25">
      <c r="A262" s="20" t="s">
        <v>257</v>
      </c>
      <c r="B262" s="72" t="s">
        <v>15</v>
      </c>
      <c r="C262" s="80">
        <v>2</v>
      </c>
      <c r="D262" s="81">
        <v>2</v>
      </c>
      <c r="E262" s="24">
        <v>100</v>
      </c>
      <c r="F262" s="75"/>
      <c r="G262" s="76"/>
      <c r="H262" s="85">
        <v>8</v>
      </c>
      <c r="I262" s="85">
        <v>8</v>
      </c>
      <c r="J262" s="58">
        <v>100</v>
      </c>
      <c r="K262" s="77"/>
      <c r="L262" s="218"/>
      <c r="M262" s="234"/>
      <c r="N262" s="78"/>
      <c r="O262" s="246"/>
      <c r="P262" s="246"/>
      <c r="Q262" s="251"/>
      <c r="R262" s="107"/>
    </row>
    <row r="263" spans="1:18" ht="24.75" x14ac:dyDescent="0.25">
      <c r="A263" s="20" t="s">
        <v>258</v>
      </c>
      <c r="B263" s="72" t="s">
        <v>51</v>
      </c>
      <c r="C263" s="80">
        <v>73.599999999999994</v>
      </c>
      <c r="D263" s="81">
        <v>73.599999999999994</v>
      </c>
      <c r="E263" s="24">
        <v>100</v>
      </c>
      <c r="F263" s="75"/>
      <c r="G263" s="76"/>
      <c r="H263" s="85">
        <v>196.6</v>
      </c>
      <c r="I263" s="85">
        <v>196.6</v>
      </c>
      <c r="J263" s="58">
        <v>100</v>
      </c>
      <c r="K263" s="77"/>
      <c r="L263" s="218"/>
      <c r="M263" s="234"/>
      <c r="N263" s="78"/>
      <c r="O263" s="246"/>
      <c r="P263" s="246"/>
      <c r="Q263" s="251"/>
      <c r="R263" s="107"/>
    </row>
    <row r="264" spans="1:18" ht="24.75" x14ac:dyDescent="0.25">
      <c r="A264" s="20" t="s">
        <v>259</v>
      </c>
      <c r="B264" s="72" t="s">
        <v>15</v>
      </c>
      <c r="C264" s="80">
        <v>1766</v>
      </c>
      <c r="D264" s="81">
        <v>1766</v>
      </c>
      <c r="E264" s="24">
        <v>100</v>
      </c>
      <c r="F264" s="75"/>
      <c r="G264" s="76"/>
      <c r="H264" s="85">
        <v>2027</v>
      </c>
      <c r="I264" s="85">
        <v>2027</v>
      </c>
      <c r="J264" s="58">
        <v>100</v>
      </c>
      <c r="K264" s="77"/>
      <c r="L264" s="218"/>
      <c r="M264" s="234"/>
      <c r="N264" s="78"/>
      <c r="O264" s="246"/>
      <c r="P264" s="246"/>
      <c r="Q264" s="251"/>
      <c r="R264" s="107"/>
    </row>
    <row r="265" spans="1:18" ht="24.75" x14ac:dyDescent="0.25">
      <c r="A265" s="20" t="s">
        <v>176</v>
      </c>
      <c r="B265" s="72" t="s">
        <v>51</v>
      </c>
      <c r="C265" s="73">
        <v>0</v>
      </c>
      <c r="D265" s="74">
        <v>0</v>
      </c>
      <c r="E265" s="66">
        <v>0</v>
      </c>
      <c r="F265" s="75"/>
      <c r="G265" s="76"/>
      <c r="H265" s="85">
        <v>618</v>
      </c>
      <c r="I265" s="85">
        <v>618</v>
      </c>
      <c r="J265" s="58">
        <v>100</v>
      </c>
      <c r="K265" s="77"/>
      <c r="L265" s="218"/>
      <c r="M265" s="234"/>
      <c r="N265" s="78"/>
      <c r="O265" s="246"/>
      <c r="P265" s="246"/>
      <c r="Q265" s="251"/>
      <c r="R265" s="107"/>
    </row>
    <row r="266" spans="1:18" ht="24.75" x14ac:dyDescent="0.25">
      <c r="A266" s="20" t="s">
        <v>177</v>
      </c>
      <c r="B266" s="72" t="s">
        <v>51</v>
      </c>
      <c r="C266" s="80">
        <v>177</v>
      </c>
      <c r="D266" s="81">
        <v>177</v>
      </c>
      <c r="E266" s="24">
        <v>100</v>
      </c>
      <c r="F266" s="75"/>
      <c r="G266" s="76"/>
      <c r="H266" s="85">
        <v>1345.3</v>
      </c>
      <c r="I266" s="85">
        <v>1369.3</v>
      </c>
      <c r="J266" s="58">
        <v>100</v>
      </c>
      <c r="K266" s="77"/>
      <c r="L266" s="218"/>
      <c r="M266" s="234"/>
      <c r="N266" s="78"/>
      <c r="O266" s="246"/>
      <c r="P266" s="246"/>
      <c r="Q266" s="251"/>
      <c r="R266" s="107"/>
    </row>
    <row r="267" spans="1:18" ht="16.5" x14ac:dyDescent="0.25">
      <c r="A267" s="20" t="s">
        <v>78</v>
      </c>
      <c r="B267" s="72" t="s">
        <v>51</v>
      </c>
      <c r="C267" s="80">
        <v>1199</v>
      </c>
      <c r="D267" s="81">
        <v>1199</v>
      </c>
      <c r="E267" s="24">
        <v>100</v>
      </c>
      <c r="F267" s="75"/>
      <c r="G267" s="76"/>
      <c r="H267" s="85">
        <v>1199</v>
      </c>
      <c r="I267" s="85">
        <v>1199</v>
      </c>
      <c r="J267" s="58">
        <v>100</v>
      </c>
      <c r="K267" s="77"/>
      <c r="L267" s="218"/>
      <c r="M267" s="234"/>
      <c r="N267" s="78"/>
      <c r="O267" s="246"/>
      <c r="P267" s="246"/>
      <c r="Q267" s="251"/>
      <c r="R267" s="107"/>
    </row>
    <row r="268" spans="1:18" ht="16.5" x14ac:dyDescent="0.25">
      <c r="A268" s="20" t="s">
        <v>260</v>
      </c>
      <c r="B268" s="72" t="s">
        <v>15</v>
      </c>
      <c r="C268" s="80">
        <v>1</v>
      </c>
      <c r="D268" s="81">
        <v>1</v>
      </c>
      <c r="E268" s="24">
        <v>100</v>
      </c>
      <c r="F268" s="75"/>
      <c r="G268" s="76"/>
      <c r="H268" s="85">
        <v>1</v>
      </c>
      <c r="I268" s="85">
        <v>1</v>
      </c>
      <c r="J268" s="58">
        <v>100</v>
      </c>
      <c r="K268" s="77"/>
      <c r="L268" s="218"/>
      <c r="M268" s="234"/>
      <c r="N268" s="78"/>
      <c r="O268" s="246"/>
      <c r="P268" s="246"/>
      <c r="Q268" s="251"/>
      <c r="R268" s="107"/>
    </row>
    <row r="269" spans="1:18" ht="33" x14ac:dyDescent="0.25">
      <c r="A269" s="20" t="s">
        <v>261</v>
      </c>
      <c r="B269" s="72" t="s">
        <v>51</v>
      </c>
      <c r="C269" s="260">
        <v>1440000</v>
      </c>
      <c r="D269" s="261">
        <v>1234080</v>
      </c>
      <c r="E269" s="24">
        <v>85.7</v>
      </c>
      <c r="F269" s="75"/>
      <c r="G269" s="76"/>
      <c r="H269" s="85">
        <v>1440000</v>
      </c>
      <c r="I269" s="85">
        <v>1234080</v>
      </c>
      <c r="J269" s="58">
        <v>85.7</v>
      </c>
      <c r="K269" s="77"/>
      <c r="L269" s="218"/>
      <c r="M269" s="234"/>
      <c r="N269" s="78"/>
      <c r="O269" s="246"/>
      <c r="P269" s="246"/>
      <c r="Q269" s="251"/>
      <c r="R269" s="107"/>
    </row>
    <row r="270" spans="1:18" ht="66" x14ac:dyDescent="0.25">
      <c r="A270" s="20" t="s">
        <v>262</v>
      </c>
      <c r="B270" s="72" t="s">
        <v>8</v>
      </c>
      <c r="C270" s="73">
        <v>0</v>
      </c>
      <c r="D270" s="74">
        <v>0</v>
      </c>
      <c r="E270" s="66">
        <v>0</v>
      </c>
      <c r="F270" s="75"/>
      <c r="G270" s="76"/>
      <c r="H270" s="85">
        <v>30</v>
      </c>
      <c r="I270" s="85">
        <v>10</v>
      </c>
      <c r="J270" s="58">
        <v>33.33</v>
      </c>
      <c r="K270" s="77"/>
      <c r="L270" s="218"/>
      <c r="M270" s="234"/>
      <c r="N270" s="78"/>
      <c r="O270" s="246"/>
      <c r="P270" s="246"/>
      <c r="Q270" s="251"/>
      <c r="R270" s="190" t="s">
        <v>448</v>
      </c>
    </row>
    <row r="271" spans="1:18" ht="16.5" x14ac:dyDescent="0.25">
      <c r="A271" s="20" t="s">
        <v>178</v>
      </c>
      <c r="B271" s="72" t="s">
        <v>8</v>
      </c>
      <c r="C271" s="80">
        <v>100</v>
      </c>
      <c r="D271" s="81">
        <v>99</v>
      </c>
      <c r="E271" s="24">
        <v>99</v>
      </c>
      <c r="F271" s="75"/>
      <c r="G271" s="76"/>
      <c r="H271" s="85">
        <v>100</v>
      </c>
      <c r="I271" s="85">
        <v>100</v>
      </c>
      <c r="J271" s="58">
        <v>100</v>
      </c>
      <c r="K271" s="77"/>
      <c r="L271" s="218"/>
      <c r="M271" s="234"/>
      <c r="N271" s="78"/>
      <c r="O271" s="246"/>
      <c r="P271" s="246"/>
      <c r="Q271" s="251"/>
      <c r="R271" s="107"/>
    </row>
    <row r="272" spans="1:18" ht="24.75" x14ac:dyDescent="0.25">
      <c r="A272" s="20" t="s">
        <v>209</v>
      </c>
      <c r="B272" s="72" t="s">
        <v>15</v>
      </c>
      <c r="C272" s="73">
        <v>0</v>
      </c>
      <c r="D272" s="74">
        <v>0</v>
      </c>
      <c r="E272" s="66">
        <v>0</v>
      </c>
      <c r="F272" s="75"/>
      <c r="G272" s="76"/>
      <c r="H272" s="85">
        <v>5</v>
      </c>
      <c r="I272" s="85">
        <v>5</v>
      </c>
      <c r="J272" s="58">
        <v>100</v>
      </c>
      <c r="K272" s="77"/>
      <c r="L272" s="218"/>
      <c r="M272" s="234"/>
      <c r="N272" s="78"/>
      <c r="O272" s="246"/>
      <c r="P272" s="246"/>
      <c r="Q272" s="251"/>
      <c r="R272" s="107"/>
    </row>
    <row r="273" spans="1:18" ht="24.75" x14ac:dyDescent="0.25">
      <c r="A273" s="20" t="s">
        <v>179</v>
      </c>
      <c r="B273" s="72" t="s">
        <v>15</v>
      </c>
      <c r="C273" s="80">
        <v>11</v>
      </c>
      <c r="D273" s="81">
        <v>11</v>
      </c>
      <c r="E273" s="24">
        <v>100</v>
      </c>
      <c r="F273" s="75"/>
      <c r="G273" s="76"/>
      <c r="H273" s="85">
        <v>33</v>
      </c>
      <c r="I273" s="85">
        <v>33</v>
      </c>
      <c r="J273" s="58">
        <v>100</v>
      </c>
      <c r="K273" s="77"/>
      <c r="L273" s="218"/>
      <c r="M273" s="234"/>
      <c r="N273" s="78"/>
      <c r="O273" s="246"/>
      <c r="P273" s="246"/>
      <c r="Q273" s="251"/>
      <c r="R273" s="107"/>
    </row>
    <row r="274" spans="1:18" ht="24.75" x14ac:dyDescent="0.25">
      <c r="A274" s="20" t="s">
        <v>263</v>
      </c>
      <c r="B274" s="72" t="s">
        <v>15</v>
      </c>
      <c r="C274" s="80">
        <v>54</v>
      </c>
      <c r="D274" s="81">
        <v>54</v>
      </c>
      <c r="E274" s="24">
        <v>100</v>
      </c>
      <c r="F274" s="75"/>
      <c r="G274" s="76"/>
      <c r="H274" s="85">
        <v>144</v>
      </c>
      <c r="I274" s="85">
        <v>144</v>
      </c>
      <c r="J274" s="58">
        <v>100</v>
      </c>
      <c r="K274" s="77"/>
      <c r="L274" s="218"/>
      <c r="M274" s="234"/>
      <c r="N274" s="78"/>
      <c r="O274" s="246"/>
      <c r="P274" s="246"/>
      <c r="Q274" s="251"/>
      <c r="R274" s="107"/>
    </row>
    <row r="275" spans="1:18" ht="49.5" x14ac:dyDescent="0.25">
      <c r="A275" s="20" t="s">
        <v>180</v>
      </c>
      <c r="B275" s="72" t="s">
        <v>48</v>
      </c>
      <c r="C275" s="80">
        <v>93</v>
      </c>
      <c r="D275" s="81">
        <v>93</v>
      </c>
      <c r="E275" s="24">
        <v>100</v>
      </c>
      <c r="F275" s="75"/>
      <c r="G275" s="76"/>
      <c r="H275" s="85">
        <v>183</v>
      </c>
      <c r="I275" s="85">
        <v>213</v>
      </c>
      <c r="J275" s="58">
        <v>100</v>
      </c>
      <c r="K275" s="77"/>
      <c r="L275" s="218"/>
      <c r="M275" s="234"/>
      <c r="N275" s="78"/>
      <c r="O275" s="246"/>
      <c r="P275" s="246"/>
      <c r="Q275" s="251"/>
      <c r="R275" s="107"/>
    </row>
    <row r="276" spans="1:18" ht="24.75" x14ac:dyDescent="0.25">
      <c r="A276" s="20" t="s">
        <v>264</v>
      </c>
      <c r="B276" s="72" t="s">
        <v>15</v>
      </c>
      <c r="C276" s="80">
        <v>30</v>
      </c>
      <c r="D276" s="81">
        <v>30</v>
      </c>
      <c r="E276" s="24">
        <v>100</v>
      </c>
      <c r="F276" s="75"/>
      <c r="G276" s="76"/>
      <c r="H276" s="85">
        <v>67</v>
      </c>
      <c r="I276" s="85">
        <v>67</v>
      </c>
      <c r="J276" s="58">
        <v>100</v>
      </c>
      <c r="K276" s="77"/>
      <c r="L276" s="218"/>
      <c r="M276" s="234"/>
      <c r="N276" s="78"/>
      <c r="O276" s="246"/>
      <c r="P276" s="246"/>
      <c r="Q276" s="251"/>
      <c r="R276" s="107"/>
    </row>
    <row r="277" spans="1:18" ht="33" x14ac:dyDescent="0.25">
      <c r="A277" s="20" t="s">
        <v>265</v>
      </c>
      <c r="B277" s="72" t="s">
        <v>15</v>
      </c>
      <c r="C277" s="80">
        <v>2</v>
      </c>
      <c r="D277" s="81">
        <v>2</v>
      </c>
      <c r="E277" s="24">
        <v>100</v>
      </c>
      <c r="F277" s="75"/>
      <c r="G277" s="76"/>
      <c r="H277" s="85">
        <v>17</v>
      </c>
      <c r="I277" s="85">
        <v>17</v>
      </c>
      <c r="J277" s="58">
        <v>100</v>
      </c>
      <c r="K277" s="77"/>
      <c r="L277" s="218"/>
      <c r="M277" s="234"/>
      <c r="N277" s="78"/>
      <c r="O277" s="246"/>
      <c r="P277" s="246"/>
      <c r="Q277" s="251"/>
      <c r="R277" s="107"/>
    </row>
    <row r="278" spans="1:18" ht="24.75" x14ac:dyDescent="0.25">
      <c r="A278" s="20" t="s">
        <v>266</v>
      </c>
      <c r="B278" s="72" t="s">
        <v>15</v>
      </c>
      <c r="C278" s="80">
        <v>990</v>
      </c>
      <c r="D278" s="81">
        <v>990</v>
      </c>
      <c r="E278" s="24">
        <v>100</v>
      </c>
      <c r="F278" s="75"/>
      <c r="G278" s="76"/>
      <c r="H278" s="85">
        <v>1490</v>
      </c>
      <c r="I278" s="85">
        <v>1595</v>
      </c>
      <c r="J278" s="58">
        <v>100</v>
      </c>
      <c r="K278" s="77"/>
      <c r="L278" s="218"/>
      <c r="M278" s="234"/>
      <c r="N278" s="78"/>
      <c r="O278" s="246"/>
      <c r="P278" s="246"/>
      <c r="Q278" s="251"/>
      <c r="R278" s="107"/>
    </row>
    <row r="279" spans="1:18" ht="24.75" x14ac:dyDescent="0.25">
      <c r="A279" s="20" t="s">
        <v>181</v>
      </c>
      <c r="B279" s="72" t="s">
        <v>15</v>
      </c>
      <c r="C279" s="80">
        <v>60</v>
      </c>
      <c r="D279" s="81">
        <v>60</v>
      </c>
      <c r="E279" s="24">
        <v>100</v>
      </c>
      <c r="F279" s="75"/>
      <c r="G279" s="76"/>
      <c r="H279" s="85">
        <v>70</v>
      </c>
      <c r="I279" s="85">
        <v>70</v>
      </c>
      <c r="J279" s="58">
        <v>100</v>
      </c>
      <c r="K279" s="77"/>
      <c r="L279" s="218"/>
      <c r="M279" s="234"/>
      <c r="N279" s="78"/>
      <c r="O279" s="246"/>
      <c r="P279" s="246"/>
      <c r="Q279" s="251"/>
      <c r="R279" s="107"/>
    </row>
    <row r="280" spans="1:18" ht="16.5" x14ac:dyDescent="0.25">
      <c r="A280" s="20" t="s">
        <v>182</v>
      </c>
      <c r="B280" s="72" t="s">
        <v>8</v>
      </c>
      <c r="C280" s="73">
        <v>0</v>
      </c>
      <c r="D280" s="74">
        <v>0</v>
      </c>
      <c r="E280" s="66">
        <v>0</v>
      </c>
      <c r="F280" s="75"/>
      <c r="G280" s="76"/>
      <c r="H280" s="85">
        <v>100</v>
      </c>
      <c r="I280" s="85">
        <v>100</v>
      </c>
      <c r="J280" s="58">
        <v>100</v>
      </c>
      <c r="K280" s="77"/>
      <c r="L280" s="218"/>
      <c r="M280" s="234"/>
      <c r="N280" s="78"/>
      <c r="O280" s="246"/>
      <c r="P280" s="246"/>
      <c r="Q280" s="251"/>
      <c r="R280" s="107"/>
    </row>
    <row r="281" spans="1:18" ht="24.75" x14ac:dyDescent="0.25">
      <c r="A281" s="20" t="s">
        <v>267</v>
      </c>
      <c r="B281" s="72" t="s">
        <v>15</v>
      </c>
      <c r="C281" s="80">
        <v>3</v>
      </c>
      <c r="D281" s="81">
        <v>3</v>
      </c>
      <c r="E281" s="24">
        <v>100</v>
      </c>
      <c r="F281" s="75"/>
      <c r="G281" s="76"/>
      <c r="H281" s="85">
        <v>7</v>
      </c>
      <c r="I281" s="85">
        <v>7</v>
      </c>
      <c r="J281" s="58">
        <v>100</v>
      </c>
      <c r="K281" s="77"/>
      <c r="L281" s="218"/>
      <c r="M281" s="234"/>
      <c r="N281" s="78"/>
      <c r="O281" s="246"/>
      <c r="P281" s="246"/>
      <c r="Q281" s="251"/>
      <c r="R281" s="107"/>
    </row>
    <row r="282" spans="1:18" ht="24.75" x14ac:dyDescent="0.25">
      <c r="A282" s="20" t="s">
        <v>268</v>
      </c>
      <c r="B282" s="72" t="s">
        <v>51</v>
      </c>
      <c r="C282" s="80">
        <v>127</v>
      </c>
      <c r="D282" s="81">
        <v>122</v>
      </c>
      <c r="E282" s="24">
        <v>90.55</v>
      </c>
      <c r="F282" s="75"/>
      <c r="G282" s="76"/>
      <c r="H282" s="85">
        <v>365.5</v>
      </c>
      <c r="I282" s="85">
        <v>360.5</v>
      </c>
      <c r="J282" s="58">
        <v>98.63</v>
      </c>
      <c r="K282" s="77"/>
      <c r="L282" s="218"/>
      <c r="M282" s="234"/>
      <c r="N282" s="78"/>
      <c r="O282" s="246"/>
      <c r="P282" s="246"/>
      <c r="Q282" s="251"/>
      <c r="R282" s="108"/>
    </row>
    <row r="283" spans="1:18" x14ac:dyDescent="0.25">
      <c r="A283" s="113" t="s">
        <v>269</v>
      </c>
      <c r="B283" s="114"/>
      <c r="C283" s="115"/>
      <c r="D283" s="116"/>
      <c r="E283" s="44">
        <f>AVERAGE(E284,E292,E295,E314)</f>
        <v>97.941630591630584</v>
      </c>
      <c r="F283" s="16"/>
      <c r="G283" s="144">
        <v>92.12</v>
      </c>
      <c r="H283" s="16"/>
      <c r="I283" s="16"/>
      <c r="J283" s="35">
        <f>AVERAGE(J284,J292,J295,J314)</f>
        <v>96.462024711399721</v>
      </c>
      <c r="K283" s="18">
        <v>10.41</v>
      </c>
      <c r="L283" s="214">
        <v>8926949959</v>
      </c>
      <c r="M283" s="238">
        <v>8291090321</v>
      </c>
      <c r="N283" s="191">
        <f>M283/L283*100</f>
        <v>92.87707849914699</v>
      </c>
      <c r="O283" s="238">
        <v>37619642716</v>
      </c>
      <c r="P283" s="238">
        <v>34411823346</v>
      </c>
      <c r="Q283" s="192">
        <f>P283/O283*100</f>
        <v>91.473020107562903</v>
      </c>
      <c r="R283" s="184"/>
    </row>
    <row r="284" spans="1:18" x14ac:dyDescent="0.25">
      <c r="A284" s="98" t="s">
        <v>11</v>
      </c>
      <c r="B284" s="99"/>
      <c r="C284" s="100"/>
      <c r="D284" s="104"/>
      <c r="E284" s="44">
        <f>AVERAGE(E285:E291)</f>
        <v>99.285714285714292</v>
      </c>
      <c r="F284" s="117"/>
      <c r="G284" s="118">
        <v>100</v>
      </c>
      <c r="H284" s="117"/>
      <c r="I284" s="117"/>
      <c r="J284" s="119">
        <f>AVERAGE(J285:J291)</f>
        <v>99.714285714285708</v>
      </c>
      <c r="K284" s="120">
        <v>16.7</v>
      </c>
      <c r="L284" s="216">
        <v>1537985939</v>
      </c>
      <c r="M284" s="232">
        <v>1464802024</v>
      </c>
      <c r="N284" s="178">
        <f>M284/L284*100</f>
        <v>95.241574507008536</v>
      </c>
      <c r="O284" s="232">
        <v>6645601633</v>
      </c>
      <c r="P284" s="232">
        <v>5974792376</v>
      </c>
      <c r="Q284" s="253">
        <f>P284/O284*100</f>
        <v>89.905966471583724</v>
      </c>
      <c r="R284" s="46"/>
    </row>
    <row r="285" spans="1:18" ht="24.75" x14ac:dyDescent="0.25">
      <c r="A285" s="20" t="s">
        <v>270</v>
      </c>
      <c r="B285" s="72" t="s">
        <v>8</v>
      </c>
      <c r="C285" s="109">
        <v>100</v>
      </c>
      <c r="D285" s="110">
        <v>95</v>
      </c>
      <c r="E285" s="24">
        <v>95</v>
      </c>
      <c r="F285" s="75"/>
      <c r="G285" s="76"/>
      <c r="H285" s="75">
        <v>100</v>
      </c>
      <c r="I285" s="75">
        <v>98</v>
      </c>
      <c r="J285" s="24">
        <v>98</v>
      </c>
      <c r="K285" s="111"/>
      <c r="L285" s="218"/>
      <c r="M285" s="234"/>
      <c r="N285" s="78"/>
      <c r="O285" s="246"/>
      <c r="P285" s="246"/>
      <c r="Q285" s="251"/>
      <c r="R285" s="63"/>
    </row>
    <row r="286" spans="1:18" ht="33" x14ac:dyDescent="0.25">
      <c r="A286" s="20" t="s">
        <v>271</v>
      </c>
      <c r="B286" s="72" t="s">
        <v>272</v>
      </c>
      <c r="C286" s="109">
        <v>3</v>
      </c>
      <c r="D286" s="110">
        <v>3</v>
      </c>
      <c r="E286" s="24">
        <v>100</v>
      </c>
      <c r="F286" s="75"/>
      <c r="G286" s="76"/>
      <c r="H286" s="75">
        <v>10</v>
      </c>
      <c r="I286" s="75">
        <v>10</v>
      </c>
      <c r="J286" s="24">
        <v>100</v>
      </c>
      <c r="K286" s="111"/>
      <c r="L286" s="218"/>
      <c r="M286" s="234"/>
      <c r="N286" s="78"/>
      <c r="O286" s="246"/>
      <c r="P286" s="246"/>
      <c r="Q286" s="251"/>
      <c r="R286" s="126"/>
    </row>
    <row r="287" spans="1:18" ht="16.5" x14ac:dyDescent="0.25">
      <c r="A287" s="20" t="s">
        <v>273</v>
      </c>
      <c r="B287" s="72" t="s">
        <v>8</v>
      </c>
      <c r="C287" s="109">
        <v>100</v>
      </c>
      <c r="D287" s="110">
        <v>100</v>
      </c>
      <c r="E287" s="24">
        <v>100</v>
      </c>
      <c r="F287" s="75"/>
      <c r="G287" s="76"/>
      <c r="H287" s="75">
        <v>100</v>
      </c>
      <c r="I287" s="75">
        <v>100</v>
      </c>
      <c r="J287" s="24">
        <v>100</v>
      </c>
      <c r="K287" s="111"/>
      <c r="L287" s="218"/>
      <c r="M287" s="234"/>
      <c r="N287" s="78"/>
      <c r="O287" s="246"/>
      <c r="P287" s="246"/>
      <c r="Q287" s="251"/>
      <c r="R287" s="64"/>
    </row>
    <row r="288" spans="1:18" ht="16.5" x14ac:dyDescent="0.25">
      <c r="A288" s="20" t="s">
        <v>274</v>
      </c>
      <c r="B288" s="72" t="s">
        <v>8</v>
      </c>
      <c r="C288" s="109">
        <v>100</v>
      </c>
      <c r="D288" s="110">
        <v>100</v>
      </c>
      <c r="E288" s="24">
        <v>100</v>
      </c>
      <c r="F288" s="75"/>
      <c r="G288" s="76"/>
      <c r="H288" s="75">
        <v>100</v>
      </c>
      <c r="I288" s="75">
        <v>100</v>
      </c>
      <c r="J288" s="24">
        <v>100</v>
      </c>
      <c r="K288" s="111"/>
      <c r="L288" s="218"/>
      <c r="M288" s="234"/>
      <c r="N288" s="78"/>
      <c r="O288" s="246"/>
      <c r="P288" s="246"/>
      <c r="Q288" s="251"/>
      <c r="R288" s="64"/>
    </row>
    <row r="289" spans="1:18" ht="57.75" x14ac:dyDescent="0.25">
      <c r="A289" s="20" t="s">
        <v>275</v>
      </c>
      <c r="B289" s="72" t="s">
        <v>276</v>
      </c>
      <c r="C289" s="109">
        <v>50</v>
      </c>
      <c r="D289" s="110">
        <v>134.6</v>
      </c>
      <c r="E289" s="24">
        <v>100</v>
      </c>
      <c r="F289" s="75"/>
      <c r="G289" s="76"/>
      <c r="H289" s="75">
        <v>50</v>
      </c>
      <c r="I289" s="75">
        <v>134.6</v>
      </c>
      <c r="J289" s="24">
        <v>100</v>
      </c>
      <c r="K289" s="111"/>
      <c r="L289" s="218"/>
      <c r="M289" s="234"/>
      <c r="N289" s="78"/>
      <c r="O289" s="246"/>
      <c r="P289" s="246"/>
      <c r="Q289" s="251"/>
      <c r="R289" s="64"/>
    </row>
    <row r="290" spans="1:18" ht="33" x14ac:dyDescent="0.25">
      <c r="A290" s="20" t="s">
        <v>277</v>
      </c>
      <c r="B290" s="72" t="s">
        <v>8</v>
      </c>
      <c r="C290" s="109">
        <v>70</v>
      </c>
      <c r="D290" s="110">
        <v>80</v>
      </c>
      <c r="E290" s="24">
        <v>100</v>
      </c>
      <c r="F290" s="75"/>
      <c r="G290" s="76"/>
      <c r="H290" s="75">
        <v>70</v>
      </c>
      <c r="I290" s="75">
        <v>80</v>
      </c>
      <c r="J290" s="24">
        <v>100</v>
      </c>
      <c r="K290" s="111"/>
      <c r="L290" s="218"/>
      <c r="M290" s="234"/>
      <c r="N290" s="78"/>
      <c r="O290" s="246"/>
      <c r="P290" s="246"/>
      <c r="Q290" s="251"/>
      <c r="R290" s="64"/>
    </row>
    <row r="291" spans="1:18" ht="49.5" x14ac:dyDescent="0.25">
      <c r="A291" s="20" t="s">
        <v>278</v>
      </c>
      <c r="B291" s="72" t="s">
        <v>8</v>
      </c>
      <c r="C291" s="109">
        <v>13</v>
      </c>
      <c r="D291" s="110">
        <v>22.13</v>
      </c>
      <c r="E291" s="24">
        <v>100</v>
      </c>
      <c r="F291" s="75"/>
      <c r="G291" s="76"/>
      <c r="H291" s="75">
        <v>13</v>
      </c>
      <c r="I291" s="75">
        <v>96.68</v>
      </c>
      <c r="J291" s="24">
        <v>100</v>
      </c>
      <c r="K291" s="111"/>
      <c r="L291" s="218"/>
      <c r="M291" s="234"/>
      <c r="N291" s="78"/>
      <c r="O291" s="246"/>
      <c r="P291" s="246"/>
      <c r="Q291" s="251"/>
      <c r="R291" s="71"/>
    </row>
    <row r="292" spans="1:18" x14ac:dyDescent="0.25">
      <c r="A292" s="98" t="s">
        <v>100</v>
      </c>
      <c r="B292" s="99"/>
      <c r="C292" s="100"/>
      <c r="D292" s="104"/>
      <c r="E292" s="44">
        <f>AVERAGE(E293:E294)</f>
        <v>100</v>
      </c>
      <c r="F292" s="117"/>
      <c r="G292" s="118">
        <v>54.3</v>
      </c>
      <c r="H292" s="117"/>
      <c r="I292" s="117"/>
      <c r="J292" s="119">
        <f>AVERAGE(J293:J294)</f>
        <v>100</v>
      </c>
      <c r="K292" s="120">
        <v>16.7</v>
      </c>
      <c r="L292" s="216">
        <v>345168110</v>
      </c>
      <c r="M292" s="232">
        <v>188529660</v>
      </c>
      <c r="N292" s="178">
        <f>M292/L292*100</f>
        <v>54.619663444574876</v>
      </c>
      <c r="O292" s="232">
        <v>3973454968</v>
      </c>
      <c r="P292" s="232">
        <v>3286783757</v>
      </c>
      <c r="Q292" s="253">
        <f>P292/O292*100</f>
        <v>82.718535467746108</v>
      </c>
      <c r="R292" s="46"/>
    </row>
    <row r="293" spans="1:18" ht="16.5" x14ac:dyDescent="0.25">
      <c r="A293" s="20" t="s">
        <v>191</v>
      </c>
      <c r="B293" s="72" t="s">
        <v>15</v>
      </c>
      <c r="C293" s="109">
        <v>1</v>
      </c>
      <c r="D293" s="110">
        <v>1</v>
      </c>
      <c r="E293" s="24">
        <v>100</v>
      </c>
      <c r="F293" s="75"/>
      <c r="G293" s="76"/>
      <c r="H293" s="75">
        <v>4</v>
      </c>
      <c r="I293" s="75">
        <v>4</v>
      </c>
      <c r="J293" s="24">
        <v>100</v>
      </c>
      <c r="K293" s="77"/>
      <c r="L293" s="309"/>
      <c r="M293" s="310"/>
      <c r="N293" s="311"/>
      <c r="O293" s="310"/>
      <c r="P293" s="310"/>
      <c r="Q293" s="312"/>
      <c r="R293" s="127"/>
    </row>
    <row r="294" spans="1:18" ht="16.5" x14ac:dyDescent="0.25">
      <c r="A294" s="20" t="s">
        <v>192</v>
      </c>
      <c r="B294" s="72" t="s">
        <v>15</v>
      </c>
      <c r="C294" s="109">
        <v>1</v>
      </c>
      <c r="D294" s="110">
        <v>1</v>
      </c>
      <c r="E294" s="24">
        <v>100</v>
      </c>
      <c r="F294" s="75"/>
      <c r="G294" s="76"/>
      <c r="H294" s="75">
        <v>4</v>
      </c>
      <c r="I294" s="75">
        <v>4</v>
      </c>
      <c r="J294" s="24">
        <v>100</v>
      </c>
      <c r="K294" s="77"/>
      <c r="L294" s="309"/>
      <c r="M294" s="310"/>
      <c r="N294" s="311"/>
      <c r="O294" s="310"/>
      <c r="P294" s="310"/>
      <c r="Q294" s="313"/>
      <c r="R294" s="128"/>
    </row>
    <row r="295" spans="1:18" x14ac:dyDescent="0.25">
      <c r="A295" s="98" t="s">
        <v>196</v>
      </c>
      <c r="B295" s="99"/>
      <c r="C295" s="100"/>
      <c r="D295" s="104"/>
      <c r="E295" s="44">
        <f>AVERAGE(E296:E313)</f>
        <v>93.844444444444449</v>
      </c>
      <c r="F295" s="117"/>
      <c r="G295" s="118">
        <v>98.5</v>
      </c>
      <c r="H295" s="117"/>
      <c r="I295" s="117"/>
      <c r="J295" s="119">
        <f>AVERAGE(J296:J313)</f>
        <v>94.078888888888898</v>
      </c>
      <c r="K295" s="120">
        <v>16.7</v>
      </c>
      <c r="L295" s="216">
        <v>4970730122</v>
      </c>
      <c r="M295" s="232">
        <v>4565228749</v>
      </c>
      <c r="N295" s="178">
        <f>M295/L295*100</f>
        <v>91.842217077823491</v>
      </c>
      <c r="O295" s="232">
        <v>21106758564</v>
      </c>
      <c r="P295" s="232">
        <v>19726573309</v>
      </c>
      <c r="Q295" s="253">
        <f>P295/O295*100</f>
        <v>93.460932189966556</v>
      </c>
      <c r="R295" s="46"/>
    </row>
    <row r="296" spans="1:18" ht="41.25" x14ac:dyDescent="0.25">
      <c r="A296" s="193" t="s">
        <v>279</v>
      </c>
      <c r="B296" s="129" t="s">
        <v>8</v>
      </c>
      <c r="C296" s="109">
        <v>10</v>
      </c>
      <c r="D296" s="110">
        <v>8.23</v>
      </c>
      <c r="E296" s="24">
        <v>82.3</v>
      </c>
      <c r="F296" s="75"/>
      <c r="G296" s="76"/>
      <c r="H296" s="75">
        <v>10</v>
      </c>
      <c r="I296" s="75">
        <v>8.23</v>
      </c>
      <c r="J296" s="24">
        <v>82.3</v>
      </c>
      <c r="K296" s="111"/>
      <c r="L296" s="218"/>
      <c r="M296" s="234"/>
      <c r="N296" s="78"/>
      <c r="O296" s="246"/>
      <c r="P296" s="246"/>
      <c r="Q296" s="251"/>
      <c r="R296" s="63"/>
    </row>
    <row r="297" spans="1:18" ht="91.5" customHeight="1" x14ac:dyDescent="0.25">
      <c r="A297" s="193" t="s">
        <v>280</v>
      </c>
      <c r="B297" s="129" t="s">
        <v>8</v>
      </c>
      <c r="C297" s="109">
        <v>30</v>
      </c>
      <c r="D297" s="110">
        <v>6.7</v>
      </c>
      <c r="E297" s="24">
        <v>22.33</v>
      </c>
      <c r="F297" s="75"/>
      <c r="G297" s="76"/>
      <c r="H297" s="75">
        <v>30</v>
      </c>
      <c r="I297" s="75">
        <v>6.7</v>
      </c>
      <c r="J297" s="24">
        <v>22.33</v>
      </c>
      <c r="K297" s="111"/>
      <c r="L297" s="218"/>
      <c r="M297" s="234"/>
      <c r="N297" s="78"/>
      <c r="O297" s="246"/>
      <c r="P297" s="246"/>
      <c r="Q297" s="251"/>
      <c r="R297" s="64" t="s">
        <v>449</v>
      </c>
    </row>
    <row r="298" spans="1:18" ht="25.5" customHeight="1" x14ac:dyDescent="0.25">
      <c r="A298" s="193" t="s">
        <v>281</v>
      </c>
      <c r="B298" s="129" t="s">
        <v>8</v>
      </c>
      <c r="C298" s="109">
        <v>100</v>
      </c>
      <c r="D298" s="110">
        <v>100</v>
      </c>
      <c r="E298" s="24">
        <v>100</v>
      </c>
      <c r="F298" s="75"/>
      <c r="G298" s="76"/>
      <c r="H298" s="75">
        <v>100</v>
      </c>
      <c r="I298" s="75">
        <v>100</v>
      </c>
      <c r="J298" s="24">
        <v>100</v>
      </c>
      <c r="K298" s="111"/>
      <c r="L298" s="218"/>
      <c r="M298" s="234"/>
      <c r="N298" s="78"/>
      <c r="O298" s="246"/>
      <c r="P298" s="246"/>
      <c r="Q298" s="251"/>
      <c r="R298" s="64"/>
    </row>
    <row r="299" spans="1:18" ht="16.5" customHeight="1" x14ac:dyDescent="0.25">
      <c r="A299" s="193" t="s">
        <v>282</v>
      </c>
      <c r="B299" s="129" t="s">
        <v>8</v>
      </c>
      <c r="C299" s="109">
        <v>61</v>
      </c>
      <c r="D299" s="110">
        <v>85</v>
      </c>
      <c r="E299" s="24">
        <v>100</v>
      </c>
      <c r="F299" s="75"/>
      <c r="G299" s="76"/>
      <c r="H299" s="75">
        <v>61</v>
      </c>
      <c r="I299" s="75">
        <v>85</v>
      </c>
      <c r="J299" s="24">
        <v>100</v>
      </c>
      <c r="K299" s="111"/>
      <c r="L299" s="218"/>
      <c r="M299" s="234"/>
      <c r="N299" s="78"/>
      <c r="O299" s="246"/>
      <c r="P299" s="246"/>
      <c r="Q299" s="251"/>
      <c r="R299" s="64"/>
    </row>
    <row r="300" spans="1:18" ht="24" customHeight="1" x14ac:dyDescent="0.25">
      <c r="A300" s="193" t="s">
        <v>283</v>
      </c>
      <c r="B300" s="129" t="s">
        <v>8</v>
      </c>
      <c r="C300" s="109">
        <v>100</v>
      </c>
      <c r="D300" s="110">
        <v>100</v>
      </c>
      <c r="E300" s="24">
        <v>100</v>
      </c>
      <c r="F300" s="75"/>
      <c r="G300" s="76"/>
      <c r="H300" s="75">
        <v>100</v>
      </c>
      <c r="I300" s="75">
        <v>100</v>
      </c>
      <c r="J300" s="24">
        <v>100</v>
      </c>
      <c r="K300" s="111"/>
      <c r="L300" s="218"/>
      <c r="M300" s="234"/>
      <c r="N300" s="78"/>
      <c r="O300" s="246"/>
      <c r="P300" s="246"/>
      <c r="Q300" s="251"/>
      <c r="R300" s="64"/>
    </row>
    <row r="301" spans="1:18" ht="50.25" customHeight="1" x14ac:dyDescent="0.25">
      <c r="A301" s="193" t="s">
        <v>284</v>
      </c>
      <c r="B301" s="129" t="s">
        <v>8</v>
      </c>
      <c r="C301" s="109">
        <v>100</v>
      </c>
      <c r="D301" s="110">
        <v>100</v>
      </c>
      <c r="E301" s="24">
        <v>100</v>
      </c>
      <c r="F301" s="75"/>
      <c r="G301" s="76"/>
      <c r="H301" s="75">
        <v>100</v>
      </c>
      <c r="I301" s="75">
        <v>100</v>
      </c>
      <c r="J301" s="24">
        <v>100</v>
      </c>
      <c r="K301" s="111"/>
      <c r="L301" s="218"/>
      <c r="M301" s="234"/>
      <c r="N301" s="78"/>
      <c r="O301" s="246"/>
      <c r="P301" s="246"/>
      <c r="Q301" s="251"/>
      <c r="R301" s="64"/>
    </row>
    <row r="302" spans="1:18" ht="18" customHeight="1" x14ac:dyDescent="0.25">
      <c r="A302" s="193" t="s">
        <v>285</v>
      </c>
      <c r="B302" s="129" t="s">
        <v>15</v>
      </c>
      <c r="C302" s="109">
        <v>160</v>
      </c>
      <c r="D302" s="110">
        <v>160</v>
      </c>
      <c r="E302" s="24">
        <v>100</v>
      </c>
      <c r="F302" s="75"/>
      <c r="G302" s="76"/>
      <c r="H302" s="75">
        <v>160</v>
      </c>
      <c r="I302" s="75">
        <v>180</v>
      </c>
      <c r="J302" s="24">
        <v>100</v>
      </c>
      <c r="K302" s="111"/>
      <c r="L302" s="218"/>
      <c r="M302" s="234"/>
      <c r="N302" s="78"/>
      <c r="O302" s="246"/>
      <c r="P302" s="246"/>
      <c r="Q302" s="251"/>
      <c r="R302" s="64"/>
    </row>
    <row r="303" spans="1:18" ht="17.25" customHeight="1" x14ac:dyDescent="0.25">
      <c r="A303" s="193" t="s">
        <v>286</v>
      </c>
      <c r="B303" s="129" t="s">
        <v>15</v>
      </c>
      <c r="C303" s="109">
        <v>20</v>
      </c>
      <c r="D303" s="110">
        <v>20</v>
      </c>
      <c r="E303" s="24">
        <v>100</v>
      </c>
      <c r="F303" s="75"/>
      <c r="G303" s="76"/>
      <c r="H303" s="75">
        <v>80</v>
      </c>
      <c r="I303" s="75">
        <v>100</v>
      </c>
      <c r="J303" s="24">
        <v>100</v>
      </c>
      <c r="K303" s="111"/>
      <c r="L303" s="218"/>
      <c r="M303" s="234"/>
      <c r="N303" s="78"/>
      <c r="O303" s="246"/>
      <c r="P303" s="246"/>
      <c r="Q303" s="251"/>
      <c r="R303" s="64"/>
    </row>
    <row r="304" spans="1:18" ht="24.75" x14ac:dyDescent="0.25">
      <c r="A304" s="193" t="s">
        <v>287</v>
      </c>
      <c r="B304" s="129" t="s">
        <v>8</v>
      </c>
      <c r="C304" s="109">
        <v>15</v>
      </c>
      <c r="D304" s="110">
        <v>15</v>
      </c>
      <c r="E304" s="24">
        <v>100</v>
      </c>
      <c r="F304" s="75"/>
      <c r="G304" s="76"/>
      <c r="H304" s="75">
        <v>17</v>
      </c>
      <c r="I304" s="75">
        <v>22.8</v>
      </c>
      <c r="J304" s="24">
        <v>100</v>
      </c>
      <c r="K304" s="111"/>
      <c r="L304" s="218"/>
      <c r="M304" s="234"/>
      <c r="N304" s="78"/>
      <c r="O304" s="246"/>
      <c r="P304" s="246"/>
      <c r="Q304" s="251"/>
      <c r="R304" s="64"/>
    </row>
    <row r="305" spans="1:18" ht="33" x14ac:dyDescent="0.25">
      <c r="A305" s="193" t="s">
        <v>288</v>
      </c>
      <c r="B305" s="129" t="s">
        <v>8</v>
      </c>
      <c r="C305" s="109">
        <v>100</v>
      </c>
      <c r="D305" s="110">
        <v>100</v>
      </c>
      <c r="E305" s="24">
        <v>100</v>
      </c>
      <c r="F305" s="75"/>
      <c r="G305" s="76"/>
      <c r="H305" s="75">
        <v>100</v>
      </c>
      <c r="I305" s="75">
        <v>100</v>
      </c>
      <c r="J305" s="24">
        <v>100</v>
      </c>
      <c r="K305" s="111"/>
      <c r="L305" s="218"/>
      <c r="M305" s="234"/>
      <c r="N305" s="78"/>
      <c r="O305" s="246"/>
      <c r="P305" s="246"/>
      <c r="Q305" s="251"/>
      <c r="R305" s="64"/>
    </row>
    <row r="306" spans="1:18" ht="18.75" customHeight="1" x14ac:dyDescent="0.25">
      <c r="A306" s="193" t="s">
        <v>289</v>
      </c>
      <c r="B306" s="129" t="s">
        <v>8</v>
      </c>
      <c r="C306" s="109">
        <v>100</v>
      </c>
      <c r="D306" s="110">
        <v>100</v>
      </c>
      <c r="E306" s="24">
        <v>100</v>
      </c>
      <c r="F306" s="75"/>
      <c r="G306" s="76"/>
      <c r="H306" s="75">
        <v>100</v>
      </c>
      <c r="I306" s="75">
        <v>100</v>
      </c>
      <c r="J306" s="24">
        <v>100</v>
      </c>
      <c r="K306" s="111"/>
      <c r="L306" s="218"/>
      <c r="M306" s="234"/>
      <c r="N306" s="78"/>
      <c r="O306" s="246"/>
      <c r="P306" s="246"/>
      <c r="Q306" s="251"/>
      <c r="R306" s="64"/>
    </row>
    <row r="307" spans="1:18" ht="16.5" x14ac:dyDescent="0.25">
      <c r="A307" s="193" t="s">
        <v>207</v>
      </c>
      <c r="B307" s="129" t="s">
        <v>8</v>
      </c>
      <c r="C307" s="109">
        <v>13</v>
      </c>
      <c r="D307" s="110">
        <v>94</v>
      </c>
      <c r="E307" s="24">
        <v>100</v>
      </c>
      <c r="F307" s="75"/>
      <c r="G307" s="76"/>
      <c r="H307" s="75">
        <v>13</v>
      </c>
      <c r="I307" s="75">
        <v>94</v>
      </c>
      <c r="J307" s="24">
        <v>100</v>
      </c>
      <c r="K307" s="111"/>
      <c r="L307" s="218"/>
      <c r="M307" s="234"/>
      <c r="N307" s="78"/>
      <c r="O307" s="246"/>
      <c r="P307" s="246"/>
      <c r="Q307" s="251"/>
      <c r="R307" s="64"/>
    </row>
    <row r="308" spans="1:18" ht="33.75" customHeight="1" x14ac:dyDescent="0.25">
      <c r="A308" s="193" t="s">
        <v>208</v>
      </c>
      <c r="B308" s="129" t="s">
        <v>8</v>
      </c>
      <c r="C308" s="109">
        <v>50</v>
      </c>
      <c r="D308" s="110">
        <v>50</v>
      </c>
      <c r="E308" s="24">
        <v>100</v>
      </c>
      <c r="F308" s="75"/>
      <c r="G308" s="76"/>
      <c r="H308" s="75">
        <v>50</v>
      </c>
      <c r="I308" s="130">
        <v>58.713999999999999</v>
      </c>
      <c r="J308" s="24">
        <v>100</v>
      </c>
      <c r="K308" s="111"/>
      <c r="L308" s="218"/>
      <c r="M308" s="234"/>
      <c r="N308" s="78"/>
      <c r="O308" s="246"/>
      <c r="P308" s="246"/>
      <c r="Q308" s="251"/>
      <c r="R308" s="64"/>
    </row>
    <row r="309" spans="1:18" ht="16.5" x14ac:dyDescent="0.25">
      <c r="A309" s="193" t="s">
        <v>178</v>
      </c>
      <c r="B309" s="129" t="s">
        <v>8</v>
      </c>
      <c r="C309" s="109">
        <v>100</v>
      </c>
      <c r="D309" s="24">
        <v>84.569000000000003</v>
      </c>
      <c r="E309" s="24">
        <v>84.57</v>
      </c>
      <c r="F309" s="75"/>
      <c r="G309" s="76"/>
      <c r="H309" s="75">
        <v>100</v>
      </c>
      <c r="I309" s="75">
        <v>88.784999999999997</v>
      </c>
      <c r="J309" s="24">
        <v>88.79</v>
      </c>
      <c r="K309" s="111"/>
      <c r="L309" s="218"/>
      <c r="M309" s="234"/>
      <c r="N309" s="78"/>
      <c r="O309" s="246"/>
      <c r="P309" s="246"/>
      <c r="Q309" s="251"/>
      <c r="R309" s="64"/>
    </row>
    <row r="310" spans="1:18" ht="24.75" x14ac:dyDescent="0.25">
      <c r="A310" s="193" t="s">
        <v>210</v>
      </c>
      <c r="B310" s="129" t="s">
        <v>15</v>
      </c>
      <c r="C310" s="109">
        <v>280</v>
      </c>
      <c r="D310" s="110">
        <v>283</v>
      </c>
      <c r="E310" s="24">
        <v>100</v>
      </c>
      <c r="F310" s="75"/>
      <c r="G310" s="76"/>
      <c r="H310" s="75">
        <v>1120</v>
      </c>
      <c r="I310" s="75">
        <v>1627</v>
      </c>
      <c r="J310" s="24">
        <v>100</v>
      </c>
      <c r="K310" s="111"/>
      <c r="L310" s="218"/>
      <c r="M310" s="234"/>
      <c r="N310" s="78"/>
      <c r="O310" s="246"/>
      <c r="P310" s="246"/>
      <c r="Q310" s="251"/>
      <c r="R310" s="64"/>
    </row>
    <row r="311" spans="1:18" ht="16.5" customHeight="1" x14ac:dyDescent="0.25">
      <c r="A311" s="193" t="s">
        <v>211</v>
      </c>
      <c r="B311" s="129" t="s">
        <v>15</v>
      </c>
      <c r="C311" s="109">
        <v>160</v>
      </c>
      <c r="D311" s="110">
        <v>166</v>
      </c>
      <c r="E311" s="24">
        <v>100</v>
      </c>
      <c r="F311" s="75"/>
      <c r="G311" s="76"/>
      <c r="H311" s="75">
        <v>640</v>
      </c>
      <c r="I311" s="75">
        <v>693</v>
      </c>
      <c r="J311" s="24">
        <v>100</v>
      </c>
      <c r="K311" s="111"/>
      <c r="L311" s="218"/>
      <c r="M311" s="234"/>
      <c r="N311" s="78"/>
      <c r="O311" s="246"/>
      <c r="P311" s="246"/>
      <c r="Q311" s="251"/>
      <c r="R311" s="64"/>
    </row>
    <row r="312" spans="1:18" ht="33.75" customHeight="1" x14ac:dyDescent="0.25">
      <c r="A312" s="193" t="s">
        <v>212</v>
      </c>
      <c r="B312" s="129" t="s">
        <v>15</v>
      </c>
      <c r="C312" s="109">
        <v>82</v>
      </c>
      <c r="D312" s="110">
        <v>82</v>
      </c>
      <c r="E312" s="24">
        <v>100</v>
      </c>
      <c r="F312" s="75"/>
      <c r="G312" s="76"/>
      <c r="H312" s="75">
        <v>331</v>
      </c>
      <c r="I312" s="75">
        <v>421</v>
      </c>
      <c r="J312" s="24">
        <v>100</v>
      </c>
      <c r="K312" s="111"/>
      <c r="L312" s="218"/>
      <c r="M312" s="234"/>
      <c r="N312" s="78"/>
      <c r="O312" s="246"/>
      <c r="P312" s="246"/>
      <c r="Q312" s="251"/>
      <c r="R312" s="64"/>
    </row>
    <row r="313" spans="1:18" ht="33" x14ac:dyDescent="0.25">
      <c r="A313" s="193" t="s">
        <v>213</v>
      </c>
      <c r="B313" s="129" t="s">
        <v>15</v>
      </c>
      <c r="C313" s="109">
        <v>21</v>
      </c>
      <c r="D313" s="110">
        <v>24</v>
      </c>
      <c r="E313" s="24">
        <v>100</v>
      </c>
      <c r="F313" s="75"/>
      <c r="G313" s="76"/>
      <c r="H313" s="75">
        <v>84</v>
      </c>
      <c r="I313" s="75">
        <v>107</v>
      </c>
      <c r="J313" s="24">
        <v>100</v>
      </c>
      <c r="K313" s="111"/>
      <c r="L313" s="218"/>
      <c r="M313" s="234"/>
      <c r="N313" s="78"/>
      <c r="O313" s="246"/>
      <c r="P313" s="246"/>
      <c r="Q313" s="251"/>
      <c r="R313" s="71"/>
    </row>
    <row r="314" spans="1:18" x14ac:dyDescent="0.25">
      <c r="A314" s="98" t="s">
        <v>290</v>
      </c>
      <c r="B314" s="99"/>
      <c r="C314" s="100"/>
      <c r="D314" s="104"/>
      <c r="E314" s="119">
        <f>AVERAGE(E315,E320:E322,E324:E330)</f>
        <v>98.63636363636364</v>
      </c>
      <c r="F314" s="117"/>
      <c r="G314" s="118">
        <v>100</v>
      </c>
      <c r="H314" s="117"/>
      <c r="I314" s="117"/>
      <c r="J314" s="119">
        <f>AVERAGE(J315:J330)</f>
        <v>92.054924242424249</v>
      </c>
      <c r="K314" s="120">
        <v>50</v>
      </c>
      <c r="L314" s="216">
        <v>2073065788</v>
      </c>
      <c r="M314" s="232">
        <v>2072529888</v>
      </c>
      <c r="N314" s="178">
        <f>M314/L314*100</f>
        <v>99.974149397327281</v>
      </c>
      <c r="O314" s="232">
        <v>5893827551</v>
      </c>
      <c r="P314" s="232">
        <v>5423673903</v>
      </c>
      <c r="Q314" s="253">
        <f>P314/O314*100</f>
        <v>92.022948687729595</v>
      </c>
      <c r="R314" s="46"/>
    </row>
    <row r="315" spans="1:18" ht="16.5" x14ac:dyDescent="0.25">
      <c r="A315" s="59" t="s">
        <v>291</v>
      </c>
      <c r="B315" s="72" t="s">
        <v>292</v>
      </c>
      <c r="C315" s="80">
        <v>4</v>
      </c>
      <c r="D315" s="81">
        <v>4</v>
      </c>
      <c r="E315" s="24">
        <f>(D315/C315)*100</f>
        <v>100</v>
      </c>
      <c r="F315" s="75"/>
      <c r="G315" s="76"/>
      <c r="H315" s="85">
        <v>4</v>
      </c>
      <c r="I315" s="85">
        <v>4</v>
      </c>
      <c r="J315" s="58">
        <f>(I315/H315)*100</f>
        <v>100</v>
      </c>
      <c r="K315" s="77"/>
      <c r="L315" s="218"/>
      <c r="M315" s="234"/>
      <c r="N315" s="78"/>
      <c r="O315" s="246"/>
      <c r="P315" s="246"/>
      <c r="Q315" s="251"/>
      <c r="R315" s="79"/>
    </row>
    <row r="316" spans="1:18" ht="25.5" customHeight="1" x14ac:dyDescent="0.25">
      <c r="A316" s="59" t="s">
        <v>293</v>
      </c>
      <c r="B316" s="72" t="s">
        <v>8</v>
      </c>
      <c r="C316" s="66">
        <v>0</v>
      </c>
      <c r="D316" s="66">
        <v>0</v>
      </c>
      <c r="E316" s="66">
        <v>0</v>
      </c>
      <c r="F316" s="75"/>
      <c r="G316" s="76"/>
      <c r="H316" s="85">
        <v>48</v>
      </c>
      <c r="I316" s="85">
        <v>48</v>
      </c>
      <c r="J316" s="58">
        <f t="shared" ref="J316:J330" si="20">(I316/H316)*100</f>
        <v>100</v>
      </c>
      <c r="K316" s="77"/>
      <c r="L316" s="218"/>
      <c r="M316" s="234"/>
      <c r="N316" s="78"/>
      <c r="O316" s="246"/>
      <c r="P316" s="246"/>
      <c r="Q316" s="251"/>
      <c r="R316" s="83"/>
    </row>
    <row r="317" spans="1:18" ht="17.25" customHeight="1" x14ac:dyDescent="0.25">
      <c r="A317" s="59" t="s">
        <v>294</v>
      </c>
      <c r="B317" s="72" t="s">
        <v>295</v>
      </c>
      <c r="C317" s="66">
        <v>0</v>
      </c>
      <c r="D317" s="66">
        <v>0</v>
      </c>
      <c r="E317" s="66">
        <v>0</v>
      </c>
      <c r="F317" s="75"/>
      <c r="G317" s="76"/>
      <c r="H317" s="85">
        <v>550</v>
      </c>
      <c r="I317" s="85">
        <v>550</v>
      </c>
      <c r="J317" s="58">
        <f t="shared" si="20"/>
        <v>100</v>
      </c>
      <c r="K317" s="77"/>
      <c r="L317" s="218"/>
      <c r="M317" s="234"/>
      <c r="N317" s="78"/>
      <c r="O317" s="246"/>
      <c r="P317" s="246"/>
      <c r="Q317" s="251"/>
      <c r="R317" s="83"/>
    </row>
    <row r="318" spans="1:18" ht="16.5" x14ac:dyDescent="0.25">
      <c r="A318" s="59" t="s">
        <v>296</v>
      </c>
      <c r="B318" s="72" t="s">
        <v>295</v>
      </c>
      <c r="C318" s="66">
        <v>0</v>
      </c>
      <c r="D318" s="66">
        <v>0</v>
      </c>
      <c r="E318" s="66">
        <v>0</v>
      </c>
      <c r="F318" s="75"/>
      <c r="G318" s="76"/>
      <c r="H318" s="85">
        <v>30</v>
      </c>
      <c r="I318" s="85">
        <v>30</v>
      </c>
      <c r="J318" s="58">
        <f t="shared" si="20"/>
        <v>100</v>
      </c>
      <c r="K318" s="77"/>
      <c r="L318" s="218"/>
      <c r="M318" s="234"/>
      <c r="N318" s="78"/>
      <c r="O318" s="246"/>
      <c r="P318" s="246"/>
      <c r="Q318" s="251"/>
      <c r="R318" s="83"/>
    </row>
    <row r="319" spans="1:18" ht="15.75" customHeight="1" x14ac:dyDescent="0.25">
      <c r="A319" s="59" t="s">
        <v>297</v>
      </c>
      <c r="B319" s="72" t="s">
        <v>295</v>
      </c>
      <c r="C319" s="66">
        <v>0</v>
      </c>
      <c r="D319" s="66">
        <v>0</v>
      </c>
      <c r="E319" s="66">
        <v>0</v>
      </c>
      <c r="F319" s="75"/>
      <c r="G319" s="76"/>
      <c r="H319" s="85">
        <v>1120</v>
      </c>
      <c r="I319" s="85">
        <v>1120</v>
      </c>
      <c r="J319" s="58">
        <f t="shared" si="20"/>
        <v>100</v>
      </c>
      <c r="K319" s="77"/>
      <c r="L319" s="218"/>
      <c r="M319" s="234"/>
      <c r="N319" s="78"/>
      <c r="O319" s="246"/>
      <c r="P319" s="246"/>
      <c r="Q319" s="251"/>
      <c r="R319" s="83"/>
    </row>
    <row r="320" spans="1:18" ht="16.5" customHeight="1" x14ac:dyDescent="0.25">
      <c r="A320" s="59" t="s">
        <v>298</v>
      </c>
      <c r="B320" s="72" t="s">
        <v>299</v>
      </c>
      <c r="C320" s="80">
        <v>3</v>
      </c>
      <c r="D320" s="81">
        <v>3</v>
      </c>
      <c r="E320" s="24">
        <f>(D320/C320)*100</f>
        <v>100</v>
      </c>
      <c r="F320" s="75"/>
      <c r="G320" s="76"/>
      <c r="H320" s="85">
        <v>11</v>
      </c>
      <c r="I320" s="85">
        <v>11</v>
      </c>
      <c r="J320" s="58">
        <f t="shared" si="20"/>
        <v>100</v>
      </c>
      <c r="K320" s="77"/>
      <c r="L320" s="218"/>
      <c r="M320" s="234"/>
      <c r="N320" s="78"/>
      <c r="O320" s="246"/>
      <c r="P320" s="246"/>
      <c r="Q320" s="251"/>
      <c r="R320" s="83"/>
    </row>
    <row r="321" spans="1:18" ht="17.25" customHeight="1" x14ac:dyDescent="0.25">
      <c r="A321" s="59" t="s">
        <v>300</v>
      </c>
      <c r="B321" s="72" t="s">
        <v>8</v>
      </c>
      <c r="C321" s="80">
        <v>15</v>
      </c>
      <c r="D321" s="81">
        <v>15</v>
      </c>
      <c r="E321" s="24">
        <f t="shared" ref="E321:E330" si="21">(D321/C321)*100</f>
        <v>100</v>
      </c>
      <c r="F321" s="75"/>
      <c r="G321" s="76"/>
      <c r="H321" s="85">
        <v>99</v>
      </c>
      <c r="I321" s="85">
        <v>87</v>
      </c>
      <c r="J321" s="58">
        <f t="shared" si="20"/>
        <v>87.878787878787875</v>
      </c>
      <c r="K321" s="77"/>
      <c r="L321" s="218"/>
      <c r="M321" s="234"/>
      <c r="N321" s="78"/>
      <c r="O321" s="246"/>
      <c r="P321" s="246"/>
      <c r="Q321" s="251"/>
      <c r="R321" s="83"/>
    </row>
    <row r="322" spans="1:18" ht="16.5" x14ac:dyDescent="0.25">
      <c r="A322" s="59" t="s">
        <v>301</v>
      </c>
      <c r="B322" s="72" t="s">
        <v>15</v>
      </c>
      <c r="C322" s="80">
        <v>50</v>
      </c>
      <c r="D322" s="81">
        <v>50</v>
      </c>
      <c r="E322" s="24">
        <f t="shared" si="21"/>
        <v>100</v>
      </c>
      <c r="F322" s="75"/>
      <c r="G322" s="76"/>
      <c r="H322" s="194">
        <v>50</v>
      </c>
      <c r="I322" s="194">
        <v>50</v>
      </c>
      <c r="J322" s="58">
        <f t="shared" si="20"/>
        <v>100</v>
      </c>
      <c r="K322" s="77"/>
      <c r="L322" s="218"/>
      <c r="M322" s="234"/>
      <c r="N322" s="78"/>
      <c r="O322" s="246"/>
      <c r="P322" s="246"/>
      <c r="Q322" s="251"/>
      <c r="R322" s="83"/>
    </row>
    <row r="323" spans="1:18" ht="36" customHeight="1" x14ac:dyDescent="0.25">
      <c r="A323" s="59" t="s">
        <v>302</v>
      </c>
      <c r="B323" s="72" t="s">
        <v>31</v>
      </c>
      <c r="C323" s="66">
        <v>0</v>
      </c>
      <c r="D323" s="66">
        <v>0</v>
      </c>
      <c r="E323" s="66">
        <v>0</v>
      </c>
      <c r="F323" s="75"/>
      <c r="G323" s="76"/>
      <c r="H323" s="85">
        <v>1</v>
      </c>
      <c r="I323" s="85">
        <v>0</v>
      </c>
      <c r="J323" s="58">
        <f t="shared" si="20"/>
        <v>0</v>
      </c>
      <c r="K323" s="86"/>
      <c r="L323" s="219"/>
      <c r="M323" s="235"/>
      <c r="N323" s="87"/>
      <c r="O323" s="247"/>
      <c r="P323" s="247"/>
      <c r="Q323" s="254"/>
      <c r="R323" s="83" t="s">
        <v>303</v>
      </c>
    </row>
    <row r="324" spans="1:18" ht="16.5" x14ac:dyDescent="0.25">
      <c r="A324" s="59" t="s">
        <v>304</v>
      </c>
      <c r="B324" s="72" t="s">
        <v>305</v>
      </c>
      <c r="C324" s="80">
        <v>7</v>
      </c>
      <c r="D324" s="81">
        <v>7</v>
      </c>
      <c r="E324" s="24">
        <f t="shared" si="21"/>
        <v>100</v>
      </c>
      <c r="F324" s="75"/>
      <c r="G324" s="76"/>
      <c r="H324" s="85">
        <v>11</v>
      </c>
      <c r="I324" s="85">
        <v>11</v>
      </c>
      <c r="J324" s="58">
        <f t="shared" si="20"/>
        <v>100</v>
      </c>
      <c r="K324" s="77"/>
      <c r="L324" s="218"/>
      <c r="M324" s="234"/>
      <c r="N324" s="78"/>
      <c r="O324" s="246"/>
      <c r="P324" s="246"/>
      <c r="Q324" s="251"/>
      <c r="R324" s="83"/>
    </row>
    <row r="325" spans="1:18" ht="25.5" customHeight="1" x14ac:dyDescent="0.25">
      <c r="A325" s="59" t="s">
        <v>306</v>
      </c>
      <c r="B325" s="72" t="s">
        <v>15</v>
      </c>
      <c r="C325" s="80">
        <v>1</v>
      </c>
      <c r="D325" s="81">
        <v>1</v>
      </c>
      <c r="E325" s="24">
        <f t="shared" si="21"/>
        <v>100</v>
      </c>
      <c r="F325" s="131"/>
      <c r="G325" s="132"/>
      <c r="H325" s="85">
        <v>1</v>
      </c>
      <c r="I325" s="85">
        <v>1</v>
      </c>
      <c r="J325" s="58">
        <f t="shared" si="20"/>
        <v>100</v>
      </c>
      <c r="K325" s="77"/>
      <c r="L325" s="218"/>
      <c r="M325" s="234"/>
      <c r="N325" s="78"/>
      <c r="O325" s="246"/>
      <c r="P325" s="246"/>
      <c r="Q325" s="251"/>
      <c r="R325" s="83"/>
    </row>
    <row r="326" spans="1:18" ht="16.5" customHeight="1" x14ac:dyDescent="0.25">
      <c r="A326" s="59" t="s">
        <v>307</v>
      </c>
      <c r="B326" s="72" t="s">
        <v>15</v>
      </c>
      <c r="C326" s="80">
        <v>1</v>
      </c>
      <c r="D326" s="81">
        <v>0.85</v>
      </c>
      <c r="E326" s="24">
        <f t="shared" si="21"/>
        <v>85</v>
      </c>
      <c r="F326" s="75"/>
      <c r="G326" s="76"/>
      <c r="H326" s="85">
        <v>1</v>
      </c>
      <c r="I326" s="85">
        <v>0.85</v>
      </c>
      <c r="J326" s="58">
        <f t="shared" si="20"/>
        <v>85</v>
      </c>
      <c r="K326" s="77"/>
      <c r="L326" s="218"/>
      <c r="M326" s="234"/>
      <c r="N326" s="78"/>
      <c r="O326" s="246"/>
      <c r="P326" s="246"/>
      <c r="Q326" s="251"/>
      <c r="R326" s="83"/>
    </row>
    <row r="327" spans="1:18" ht="16.5" x14ac:dyDescent="0.25">
      <c r="A327" s="59" t="s">
        <v>178</v>
      </c>
      <c r="B327" s="72" t="s">
        <v>8</v>
      </c>
      <c r="C327" s="80">
        <v>100</v>
      </c>
      <c r="D327" s="81">
        <v>100</v>
      </c>
      <c r="E327" s="24">
        <f t="shared" si="21"/>
        <v>100</v>
      </c>
      <c r="F327" s="75"/>
      <c r="G327" s="76"/>
      <c r="H327" s="85">
        <v>100</v>
      </c>
      <c r="I327" s="85">
        <v>100</v>
      </c>
      <c r="J327" s="58">
        <f t="shared" si="20"/>
        <v>100</v>
      </c>
      <c r="K327" s="77"/>
      <c r="L327" s="218"/>
      <c r="M327" s="234"/>
      <c r="N327" s="78"/>
      <c r="O327" s="246"/>
      <c r="P327" s="246"/>
      <c r="Q327" s="251"/>
      <c r="R327" s="83"/>
    </row>
    <row r="328" spans="1:18" ht="18" customHeight="1" x14ac:dyDescent="0.25">
      <c r="A328" s="59" t="s">
        <v>179</v>
      </c>
      <c r="B328" s="72" t="s">
        <v>15</v>
      </c>
      <c r="C328" s="80">
        <v>2</v>
      </c>
      <c r="D328" s="81">
        <v>2</v>
      </c>
      <c r="E328" s="24">
        <f t="shared" si="21"/>
        <v>100</v>
      </c>
      <c r="F328" s="75"/>
      <c r="G328" s="76"/>
      <c r="H328" s="85">
        <v>8</v>
      </c>
      <c r="I328" s="85">
        <v>8</v>
      </c>
      <c r="J328" s="58">
        <f t="shared" si="20"/>
        <v>100</v>
      </c>
      <c r="K328" s="77"/>
      <c r="L328" s="218"/>
      <c r="M328" s="234"/>
      <c r="N328" s="78"/>
      <c r="O328" s="246"/>
      <c r="P328" s="246"/>
      <c r="Q328" s="251"/>
      <c r="R328" s="83"/>
    </row>
    <row r="329" spans="1:18" ht="40.5" customHeight="1" x14ac:dyDescent="0.25">
      <c r="A329" s="59" t="s">
        <v>180</v>
      </c>
      <c r="B329" s="72" t="s">
        <v>48</v>
      </c>
      <c r="C329" s="80">
        <v>24</v>
      </c>
      <c r="D329" s="81">
        <v>24</v>
      </c>
      <c r="E329" s="24">
        <f t="shared" si="21"/>
        <v>100</v>
      </c>
      <c r="F329" s="75"/>
      <c r="G329" s="76"/>
      <c r="H329" s="61">
        <v>364</v>
      </c>
      <c r="I329" s="85">
        <v>364</v>
      </c>
      <c r="J329" s="58">
        <f t="shared" si="20"/>
        <v>100</v>
      </c>
      <c r="K329" s="77"/>
      <c r="L329" s="218"/>
      <c r="M329" s="234"/>
      <c r="N329" s="78"/>
      <c r="O329" s="246"/>
      <c r="P329" s="246"/>
      <c r="Q329" s="251"/>
      <c r="R329" s="83"/>
    </row>
    <row r="330" spans="1:18" ht="24.75" x14ac:dyDescent="0.25">
      <c r="A330" s="59" t="s">
        <v>181</v>
      </c>
      <c r="B330" s="72" t="s">
        <v>15</v>
      </c>
      <c r="C330" s="80">
        <v>24</v>
      </c>
      <c r="D330" s="81">
        <v>24</v>
      </c>
      <c r="E330" s="24">
        <f t="shared" si="21"/>
        <v>100</v>
      </c>
      <c r="F330" s="75"/>
      <c r="G330" s="76"/>
      <c r="H330" s="61">
        <v>124</v>
      </c>
      <c r="I330" s="85">
        <v>124</v>
      </c>
      <c r="J330" s="58">
        <f t="shared" si="20"/>
        <v>100</v>
      </c>
      <c r="K330" s="77"/>
      <c r="L330" s="218"/>
      <c r="M330" s="234"/>
      <c r="N330" s="78"/>
      <c r="O330" s="246"/>
      <c r="P330" s="246"/>
      <c r="Q330" s="251"/>
      <c r="R330" s="94"/>
    </row>
    <row r="331" spans="1:18" x14ac:dyDescent="0.25">
      <c r="A331" s="113" t="s">
        <v>308</v>
      </c>
      <c r="B331" s="11"/>
      <c r="C331" s="133"/>
      <c r="D331" s="134"/>
      <c r="E331" s="119">
        <f>AVERAGE(E332,E334,E337,E343,E350,E377)</f>
        <v>98.555077205424894</v>
      </c>
      <c r="F331" s="19"/>
      <c r="G331" s="95">
        <v>94.98</v>
      </c>
      <c r="H331" s="19"/>
      <c r="I331" s="19"/>
      <c r="J331" s="119">
        <f>AVERAGE(J332,J334,J337,J343,J350,J377)</f>
        <v>97.184800130634741</v>
      </c>
      <c r="K331" s="97">
        <v>17.72</v>
      </c>
      <c r="L331" s="222">
        <v>54641903976</v>
      </c>
      <c r="M331" s="237">
        <v>49016944919</v>
      </c>
      <c r="N331" s="188">
        <f>M331/L331*100</f>
        <v>89.705777713253525</v>
      </c>
      <c r="O331" s="237">
        <v>209772321896</v>
      </c>
      <c r="P331" s="237">
        <v>197490869267</v>
      </c>
      <c r="Q331" s="189">
        <f>P331/O331*100</f>
        <v>94.145341712388131</v>
      </c>
      <c r="R331" s="36"/>
    </row>
    <row r="332" spans="1:18" x14ac:dyDescent="0.25">
      <c r="A332" s="98" t="s">
        <v>11</v>
      </c>
      <c r="B332" s="99"/>
      <c r="C332" s="100"/>
      <c r="D332" s="104"/>
      <c r="E332" s="44">
        <f>AVERAGE(E333)</f>
        <v>97.872340425531917</v>
      </c>
      <c r="F332" s="42"/>
      <c r="G332" s="43">
        <v>99.8</v>
      </c>
      <c r="H332" s="42"/>
      <c r="I332" s="42"/>
      <c r="J332" s="44">
        <f>AVERAGE(J333)</f>
        <v>100</v>
      </c>
      <c r="K332" s="45">
        <v>12.5</v>
      </c>
      <c r="L332" s="216">
        <v>1090257439</v>
      </c>
      <c r="M332" s="232">
        <v>853054188</v>
      </c>
      <c r="N332" s="178">
        <f>M332/L332*100</f>
        <v>78.243372389408663</v>
      </c>
      <c r="O332" s="232">
        <v>5424460871</v>
      </c>
      <c r="P332" s="232">
        <v>4725786724</v>
      </c>
      <c r="Q332" s="253">
        <f>P332/O332*100</f>
        <v>87.119933877019577</v>
      </c>
      <c r="R332" s="46"/>
    </row>
    <row r="333" spans="1:18" ht="26.25" customHeight="1" x14ac:dyDescent="0.25">
      <c r="A333" s="59" t="s">
        <v>309</v>
      </c>
      <c r="B333" s="21" t="s">
        <v>15</v>
      </c>
      <c r="C333" s="22">
        <v>47</v>
      </c>
      <c r="D333" s="23">
        <v>46</v>
      </c>
      <c r="E333" s="58">
        <f>(D333/C333)*100</f>
        <v>97.872340425531917</v>
      </c>
      <c r="F333" s="61"/>
      <c r="G333" s="68"/>
      <c r="H333" s="61">
        <v>47</v>
      </c>
      <c r="I333" s="61">
        <v>47</v>
      </c>
      <c r="J333" s="58">
        <f>(I333/H333)*100</f>
        <v>100</v>
      </c>
      <c r="K333" s="26"/>
      <c r="L333" s="217"/>
      <c r="M333" s="233"/>
      <c r="N333" s="179"/>
      <c r="O333" s="233"/>
      <c r="P333" s="233"/>
      <c r="Q333" s="205"/>
      <c r="R333" s="175"/>
    </row>
    <row r="334" spans="1:18" x14ac:dyDescent="0.25">
      <c r="A334" s="98" t="s">
        <v>100</v>
      </c>
      <c r="B334" s="99"/>
      <c r="C334" s="100"/>
      <c r="D334" s="104"/>
      <c r="E334" s="44">
        <f>AVERAGE(E335:E336)</f>
        <v>99</v>
      </c>
      <c r="F334" s="42"/>
      <c r="G334" s="43">
        <v>93.9</v>
      </c>
      <c r="H334" s="42"/>
      <c r="I334" s="42"/>
      <c r="J334" s="44">
        <f>AVERAGE(J335:J336)</f>
        <v>99</v>
      </c>
      <c r="K334" s="45">
        <v>12.5</v>
      </c>
      <c r="L334" s="216">
        <v>250418110</v>
      </c>
      <c r="M334" s="232">
        <v>69004905</v>
      </c>
      <c r="N334" s="178">
        <f>M334/L334*100</f>
        <v>27.555876449989981</v>
      </c>
      <c r="O334" s="232">
        <v>3644195656</v>
      </c>
      <c r="P334" s="232">
        <v>2393639780</v>
      </c>
      <c r="Q334" s="253">
        <f>P334/O334*100</f>
        <v>65.683624205494638</v>
      </c>
      <c r="R334" s="46"/>
    </row>
    <row r="335" spans="1:18" ht="17.25" customHeight="1" x14ac:dyDescent="0.25">
      <c r="A335" s="59" t="s">
        <v>310</v>
      </c>
      <c r="B335" s="21" t="s">
        <v>8</v>
      </c>
      <c r="C335" s="22">
        <v>100</v>
      </c>
      <c r="D335" s="23">
        <v>98</v>
      </c>
      <c r="E335" s="58">
        <f>(D335/C335)*100</f>
        <v>98</v>
      </c>
      <c r="F335" s="61"/>
      <c r="G335" s="68"/>
      <c r="H335" s="61">
        <v>100</v>
      </c>
      <c r="I335" s="61">
        <v>98</v>
      </c>
      <c r="J335" s="58">
        <f>(I335/H335)*100</f>
        <v>98</v>
      </c>
      <c r="K335" s="26"/>
      <c r="L335" s="266"/>
      <c r="M335" s="268"/>
      <c r="N335" s="270"/>
      <c r="O335" s="268"/>
      <c r="P335" s="268"/>
      <c r="Q335" s="272"/>
      <c r="R335" s="264"/>
    </row>
    <row r="336" spans="1:18" ht="16.5" x14ac:dyDescent="0.25">
      <c r="A336" s="54" t="s">
        <v>191</v>
      </c>
      <c r="B336" s="55" t="s">
        <v>15</v>
      </c>
      <c r="C336" s="56">
        <v>1</v>
      </c>
      <c r="D336" s="57">
        <v>1</v>
      </c>
      <c r="E336" s="58">
        <f>(D336/C336)*100</f>
        <v>100</v>
      </c>
      <c r="F336" s="61"/>
      <c r="G336" s="68"/>
      <c r="H336" s="61">
        <v>4</v>
      </c>
      <c r="I336" s="61">
        <v>4</v>
      </c>
      <c r="J336" s="58">
        <f>(I336/H336)*100</f>
        <v>100</v>
      </c>
      <c r="K336" s="26"/>
      <c r="L336" s="267"/>
      <c r="M336" s="269"/>
      <c r="N336" s="271"/>
      <c r="O336" s="269"/>
      <c r="P336" s="269"/>
      <c r="Q336" s="273"/>
      <c r="R336" s="264"/>
    </row>
    <row r="337" spans="1:26" x14ac:dyDescent="0.25">
      <c r="A337" s="135" t="s">
        <v>102</v>
      </c>
      <c r="B337" s="52"/>
      <c r="C337" s="53"/>
      <c r="D337" s="104"/>
      <c r="E337" s="136">
        <f>AVERAGE(E338:E342)</f>
        <v>100</v>
      </c>
      <c r="F337" s="42"/>
      <c r="G337" s="43">
        <v>99.8</v>
      </c>
      <c r="H337" s="42"/>
      <c r="I337" s="42"/>
      <c r="J337" s="44">
        <f>AVERAGE(J338:J342)</f>
        <v>96.36363636363636</v>
      </c>
      <c r="K337" s="45">
        <v>12.5</v>
      </c>
      <c r="L337" s="216">
        <v>254389646</v>
      </c>
      <c r="M337" s="232">
        <v>110788814</v>
      </c>
      <c r="N337" s="178">
        <f>M337/L337*100</f>
        <v>43.550834612191721</v>
      </c>
      <c r="O337" s="232">
        <v>3231497214</v>
      </c>
      <c r="P337" s="232">
        <v>2294712889</v>
      </c>
      <c r="Q337" s="253">
        <f>P337/O337*100</f>
        <v>71.010826778945813</v>
      </c>
      <c r="R337" s="46"/>
    </row>
    <row r="338" spans="1:26" ht="52.5" customHeight="1" x14ac:dyDescent="0.25">
      <c r="A338" s="137" t="s">
        <v>311</v>
      </c>
      <c r="B338" s="48" t="s">
        <v>8</v>
      </c>
      <c r="C338" s="49">
        <v>100</v>
      </c>
      <c r="D338" s="50">
        <v>100</v>
      </c>
      <c r="E338" s="58">
        <f>(D338/C338)*100</f>
        <v>100</v>
      </c>
      <c r="F338" s="61"/>
      <c r="G338" s="68"/>
      <c r="H338" s="61">
        <v>100</v>
      </c>
      <c r="I338" s="61">
        <v>100</v>
      </c>
      <c r="J338" s="58">
        <f>(I338/H338)*100</f>
        <v>100</v>
      </c>
      <c r="K338" s="26"/>
      <c r="L338" s="215"/>
      <c r="M338" s="231"/>
      <c r="N338" s="27"/>
      <c r="O338" s="246"/>
      <c r="P338" s="246"/>
      <c r="Q338" s="251"/>
      <c r="R338" s="264"/>
    </row>
    <row r="339" spans="1:26" ht="59.25" customHeight="1" x14ac:dyDescent="0.25">
      <c r="A339" s="20" t="s">
        <v>312</v>
      </c>
      <c r="B339" s="21" t="s">
        <v>8</v>
      </c>
      <c r="C339" s="22">
        <v>100</v>
      </c>
      <c r="D339" s="23">
        <v>100</v>
      </c>
      <c r="E339" s="58">
        <f t="shared" ref="E339:E342" si="22">(D339/C339)*100</f>
        <v>100</v>
      </c>
      <c r="F339" s="61"/>
      <c r="G339" s="68"/>
      <c r="H339" s="61">
        <v>100</v>
      </c>
      <c r="I339" s="61">
        <v>100</v>
      </c>
      <c r="J339" s="58">
        <f t="shared" ref="J339:J342" si="23">(I339/H339)*100</f>
        <v>100</v>
      </c>
      <c r="K339" s="26"/>
      <c r="L339" s="215"/>
      <c r="M339" s="231"/>
      <c r="N339" s="27"/>
      <c r="O339" s="246"/>
      <c r="P339" s="246"/>
      <c r="Q339" s="251"/>
      <c r="R339" s="264"/>
    </row>
    <row r="340" spans="1:26" ht="16.5" x14ac:dyDescent="0.25">
      <c r="A340" s="20" t="s">
        <v>313</v>
      </c>
      <c r="B340" s="21" t="s">
        <v>15</v>
      </c>
      <c r="C340" s="22">
        <v>60</v>
      </c>
      <c r="D340" s="23">
        <v>60</v>
      </c>
      <c r="E340" s="58">
        <f t="shared" si="22"/>
        <v>100</v>
      </c>
      <c r="F340" s="61"/>
      <c r="G340" s="68"/>
      <c r="H340" s="61">
        <v>280</v>
      </c>
      <c r="I340" s="61">
        <v>324</v>
      </c>
      <c r="J340" s="58">
        <v>100</v>
      </c>
      <c r="K340" s="26"/>
      <c r="L340" s="215"/>
      <c r="M340" s="231"/>
      <c r="N340" s="27"/>
      <c r="O340" s="246"/>
      <c r="P340" s="246"/>
      <c r="Q340" s="251"/>
      <c r="R340" s="264"/>
      <c r="U340" s="84"/>
      <c r="V340" s="138"/>
      <c r="W340" s="138"/>
      <c r="X340" s="138" t="s">
        <v>316</v>
      </c>
      <c r="Y340" s="138"/>
      <c r="Z340" s="138" t="s">
        <v>317</v>
      </c>
    </row>
    <row r="341" spans="1:26" ht="24.75" x14ac:dyDescent="0.25">
      <c r="A341" s="20" t="s">
        <v>314</v>
      </c>
      <c r="B341" s="21" t="s">
        <v>15</v>
      </c>
      <c r="C341" s="22">
        <v>8</v>
      </c>
      <c r="D341" s="23">
        <v>8</v>
      </c>
      <c r="E341" s="58">
        <f t="shared" si="22"/>
        <v>100</v>
      </c>
      <c r="F341" s="61"/>
      <c r="G341" s="68"/>
      <c r="H341" s="61">
        <v>33</v>
      </c>
      <c r="I341" s="61">
        <v>27</v>
      </c>
      <c r="J341" s="58">
        <f t="shared" si="23"/>
        <v>81.818181818181827</v>
      </c>
      <c r="K341" s="26"/>
      <c r="L341" s="215"/>
      <c r="M341" s="231"/>
      <c r="N341" s="27"/>
      <c r="O341" s="246"/>
      <c r="P341" s="246"/>
      <c r="Q341" s="251"/>
      <c r="R341" s="264"/>
    </row>
    <row r="342" spans="1:26" ht="59.25" customHeight="1" x14ac:dyDescent="0.25">
      <c r="A342" s="59" t="s">
        <v>315</v>
      </c>
      <c r="B342" s="21" t="s">
        <v>15</v>
      </c>
      <c r="C342" s="22">
        <v>42</v>
      </c>
      <c r="D342" s="23">
        <v>42</v>
      </c>
      <c r="E342" s="58">
        <f t="shared" si="22"/>
        <v>100</v>
      </c>
      <c r="F342" s="61"/>
      <c r="G342" s="68"/>
      <c r="H342" s="61">
        <v>42</v>
      </c>
      <c r="I342" s="61">
        <v>42</v>
      </c>
      <c r="J342" s="58">
        <f t="shared" si="23"/>
        <v>100</v>
      </c>
      <c r="K342" s="26"/>
      <c r="L342" s="215"/>
      <c r="M342" s="231"/>
      <c r="N342" s="27"/>
      <c r="O342" s="246"/>
      <c r="P342" s="246"/>
      <c r="Q342" s="251"/>
      <c r="R342" s="264"/>
    </row>
    <row r="343" spans="1:26" x14ac:dyDescent="0.25">
      <c r="A343" s="98" t="s">
        <v>196</v>
      </c>
      <c r="B343" s="99"/>
      <c r="C343" s="100"/>
      <c r="D343" s="104"/>
      <c r="E343" s="44">
        <f>AVERAGE(E344:E349)</f>
        <v>96.772333333333336</v>
      </c>
      <c r="F343" s="42"/>
      <c r="G343" s="43">
        <v>98.5</v>
      </c>
      <c r="H343" s="42"/>
      <c r="I343" s="42"/>
      <c r="J343" s="44">
        <f>AVERAGE(J344:J349)</f>
        <v>95.149010574018121</v>
      </c>
      <c r="K343" s="45">
        <v>12.5</v>
      </c>
      <c r="L343" s="216">
        <v>4302858294</v>
      </c>
      <c r="M343" s="232">
        <v>1431374110</v>
      </c>
      <c r="N343" s="178">
        <f>M343/L343*100</f>
        <v>33.265657667507654</v>
      </c>
      <c r="O343" s="232">
        <v>14081906346</v>
      </c>
      <c r="P343" s="232">
        <v>9985376128</v>
      </c>
      <c r="Q343" s="253">
        <f>P343/O343*100</f>
        <v>70.909263864237886</v>
      </c>
      <c r="R343" s="46"/>
    </row>
    <row r="344" spans="1:26" ht="32.25" customHeight="1" x14ac:dyDescent="0.25">
      <c r="A344" s="20" t="s">
        <v>318</v>
      </c>
      <c r="B344" s="21" t="s">
        <v>15</v>
      </c>
      <c r="C344" s="22">
        <v>8</v>
      </c>
      <c r="D344" s="23">
        <v>8</v>
      </c>
      <c r="E344" s="58">
        <f>(D344/C344)*100</f>
        <v>100</v>
      </c>
      <c r="F344" s="61"/>
      <c r="G344" s="68"/>
      <c r="H344" s="61">
        <v>8</v>
      </c>
      <c r="I344" s="61">
        <v>8</v>
      </c>
      <c r="J344" s="58">
        <f>(I344/H344)*100</f>
        <v>100</v>
      </c>
      <c r="K344" s="26"/>
      <c r="L344" s="215"/>
      <c r="M344" s="231"/>
      <c r="N344" s="27"/>
      <c r="O344" s="246"/>
      <c r="P344" s="246"/>
      <c r="Q344" s="251"/>
      <c r="R344" s="264"/>
    </row>
    <row r="345" spans="1:26" ht="16.5" x14ac:dyDescent="0.25">
      <c r="A345" s="59" t="s">
        <v>178</v>
      </c>
      <c r="B345" s="60" t="s">
        <v>8</v>
      </c>
      <c r="C345" s="22">
        <v>100</v>
      </c>
      <c r="D345" s="23">
        <v>80.634</v>
      </c>
      <c r="E345" s="58">
        <f t="shared" ref="E345:E349" si="24">(D345/C345)*100</f>
        <v>80.634</v>
      </c>
      <c r="F345" s="61"/>
      <c r="G345" s="68"/>
      <c r="H345" s="61">
        <v>100</v>
      </c>
      <c r="I345" s="61">
        <v>83.885000000000005</v>
      </c>
      <c r="J345" s="58">
        <f t="shared" ref="J345:J348" si="25">(I345/H345)*100</f>
        <v>83.885000000000005</v>
      </c>
      <c r="K345" s="26"/>
      <c r="L345" s="215"/>
      <c r="M345" s="231"/>
      <c r="N345" s="27"/>
      <c r="O345" s="246"/>
      <c r="P345" s="246"/>
      <c r="Q345" s="251"/>
      <c r="R345" s="264"/>
    </row>
    <row r="346" spans="1:26" ht="24.75" x14ac:dyDescent="0.25">
      <c r="A346" s="20" t="s">
        <v>210</v>
      </c>
      <c r="B346" s="21" t="s">
        <v>15</v>
      </c>
      <c r="C346" s="22">
        <v>224</v>
      </c>
      <c r="D346" s="23">
        <v>224</v>
      </c>
      <c r="E346" s="58">
        <f t="shared" si="24"/>
        <v>100</v>
      </c>
      <c r="F346" s="61"/>
      <c r="G346" s="68"/>
      <c r="H346" s="61">
        <v>896</v>
      </c>
      <c r="I346" s="61">
        <v>1335</v>
      </c>
      <c r="J346" s="58">
        <v>100</v>
      </c>
      <c r="K346" s="26"/>
      <c r="L346" s="215"/>
      <c r="M346" s="231"/>
      <c r="N346" s="27"/>
      <c r="O346" s="246"/>
      <c r="P346" s="246"/>
      <c r="Q346" s="251"/>
      <c r="R346" s="264"/>
    </row>
    <row r="347" spans="1:26" ht="17.25" customHeight="1" x14ac:dyDescent="0.25">
      <c r="A347" s="20" t="s">
        <v>211</v>
      </c>
      <c r="B347" s="21" t="s">
        <v>15</v>
      </c>
      <c r="C347" s="22">
        <v>160</v>
      </c>
      <c r="D347" s="23">
        <v>165</v>
      </c>
      <c r="E347" s="58">
        <v>100</v>
      </c>
      <c r="F347" s="61"/>
      <c r="G347" s="68"/>
      <c r="H347" s="61">
        <v>640</v>
      </c>
      <c r="I347" s="61">
        <v>684</v>
      </c>
      <c r="J347" s="58">
        <v>100</v>
      </c>
      <c r="K347" s="26"/>
      <c r="L347" s="215"/>
      <c r="M347" s="231"/>
      <c r="N347" s="27"/>
      <c r="O347" s="246"/>
      <c r="P347" s="246"/>
      <c r="Q347" s="251"/>
      <c r="R347" s="264"/>
    </row>
    <row r="348" spans="1:26" ht="33.75" customHeight="1" x14ac:dyDescent="0.25">
      <c r="A348" s="20" t="s">
        <v>212</v>
      </c>
      <c r="B348" s="21" t="s">
        <v>15</v>
      </c>
      <c r="C348" s="22">
        <v>82</v>
      </c>
      <c r="D348" s="23">
        <v>82</v>
      </c>
      <c r="E348" s="58">
        <f t="shared" si="24"/>
        <v>100</v>
      </c>
      <c r="F348" s="61"/>
      <c r="G348" s="68"/>
      <c r="H348" s="61">
        <v>331</v>
      </c>
      <c r="I348" s="61">
        <v>288</v>
      </c>
      <c r="J348" s="58">
        <f t="shared" si="25"/>
        <v>87.009063444108762</v>
      </c>
      <c r="K348" s="26"/>
      <c r="L348" s="215"/>
      <c r="M348" s="231"/>
      <c r="N348" s="27"/>
      <c r="O348" s="246"/>
      <c r="P348" s="246"/>
      <c r="Q348" s="251"/>
      <c r="R348" s="264"/>
    </row>
    <row r="349" spans="1:26" ht="33" x14ac:dyDescent="0.25">
      <c r="A349" s="20" t="s">
        <v>213</v>
      </c>
      <c r="B349" s="21" t="s">
        <v>15</v>
      </c>
      <c r="C349" s="22">
        <v>13</v>
      </c>
      <c r="D349" s="23">
        <v>13</v>
      </c>
      <c r="E349" s="58">
        <f t="shared" si="24"/>
        <v>100</v>
      </c>
      <c r="F349" s="61"/>
      <c r="G349" s="68"/>
      <c r="H349" s="61">
        <v>52</v>
      </c>
      <c r="I349" s="61">
        <v>113</v>
      </c>
      <c r="J349" s="58">
        <v>100</v>
      </c>
      <c r="K349" s="26"/>
      <c r="L349" s="215"/>
      <c r="M349" s="231"/>
      <c r="N349" s="27"/>
      <c r="O349" s="246"/>
      <c r="P349" s="246"/>
      <c r="Q349" s="251"/>
      <c r="R349" s="264"/>
    </row>
    <row r="350" spans="1:26" x14ac:dyDescent="0.25">
      <c r="A350" s="98" t="s">
        <v>319</v>
      </c>
      <c r="B350" s="99"/>
      <c r="C350" s="100"/>
      <c r="D350" s="104"/>
      <c r="E350" s="44">
        <f>AVERAGE(E352,E354, E356:E361,E363,E365:E366,E368:E375)</f>
        <v>97.68578947368421</v>
      </c>
      <c r="F350" s="42"/>
      <c r="G350" s="43">
        <v>88.1</v>
      </c>
      <c r="H350" s="42"/>
      <c r="I350" s="42"/>
      <c r="J350" s="44">
        <f>AVERAGE(J351:J376)</f>
        <v>99.90384615384616</v>
      </c>
      <c r="K350" s="45">
        <v>25</v>
      </c>
      <c r="L350" s="216">
        <v>36290726636</v>
      </c>
      <c r="M350" s="232">
        <v>34180243929</v>
      </c>
      <c r="N350" s="178">
        <f>M350/L350*100</f>
        <v>94.184512401285389</v>
      </c>
      <c r="O350" s="232">
        <v>155135653070</v>
      </c>
      <c r="P350" s="232">
        <v>150928130322</v>
      </c>
      <c r="Q350" s="253">
        <f>P350/O350*100</f>
        <v>97.287842823531037</v>
      </c>
      <c r="R350" s="46"/>
    </row>
    <row r="351" spans="1:26" ht="24.75" x14ac:dyDescent="0.25">
      <c r="A351" s="20" t="s">
        <v>215</v>
      </c>
      <c r="B351" s="21" t="s">
        <v>8</v>
      </c>
      <c r="C351" s="66">
        <v>0</v>
      </c>
      <c r="D351" s="66">
        <v>0</v>
      </c>
      <c r="E351" s="66">
        <v>0</v>
      </c>
      <c r="F351" s="25"/>
      <c r="G351" s="51"/>
      <c r="H351" s="25">
        <v>3</v>
      </c>
      <c r="I351" s="25">
        <v>3</v>
      </c>
      <c r="J351" s="24">
        <v>100</v>
      </c>
      <c r="K351" s="111"/>
      <c r="L351" s="215"/>
      <c r="M351" s="231"/>
      <c r="N351" s="27"/>
      <c r="O351" s="246"/>
      <c r="P351" s="246"/>
      <c r="Q351" s="251"/>
      <c r="R351" s="63"/>
    </row>
    <row r="352" spans="1:26" ht="17.25" customHeight="1" x14ac:dyDescent="0.25">
      <c r="A352" s="20" t="s">
        <v>216</v>
      </c>
      <c r="B352" s="21" t="s">
        <v>51</v>
      </c>
      <c r="C352" s="139">
        <v>0.03</v>
      </c>
      <c r="D352" s="62">
        <v>0.03</v>
      </c>
      <c r="E352" s="24">
        <v>100</v>
      </c>
      <c r="F352" s="25"/>
      <c r="G352" s="51"/>
      <c r="H352" s="25">
        <v>0.03</v>
      </c>
      <c r="I352" s="25">
        <v>0.03</v>
      </c>
      <c r="J352" s="24">
        <v>100</v>
      </c>
      <c r="K352" s="111"/>
      <c r="L352" s="215"/>
      <c r="M352" s="231"/>
      <c r="N352" s="27"/>
      <c r="O352" s="246"/>
      <c r="P352" s="246"/>
      <c r="Q352" s="251"/>
      <c r="R352" s="64"/>
    </row>
    <row r="353" spans="1:18" ht="18.75" customHeight="1" x14ac:dyDescent="0.25">
      <c r="A353" s="20" t="s">
        <v>310</v>
      </c>
      <c r="B353" s="21" t="s">
        <v>8</v>
      </c>
      <c r="C353" s="66">
        <v>0</v>
      </c>
      <c r="D353" s="66">
        <v>0</v>
      </c>
      <c r="E353" s="66">
        <v>0</v>
      </c>
      <c r="F353" s="25"/>
      <c r="G353" s="51"/>
      <c r="H353" s="25">
        <v>16</v>
      </c>
      <c r="I353" s="25">
        <v>16</v>
      </c>
      <c r="J353" s="24">
        <v>100</v>
      </c>
      <c r="K353" s="111"/>
      <c r="L353" s="215"/>
      <c r="M353" s="231"/>
      <c r="N353" s="27"/>
      <c r="O353" s="246"/>
      <c r="P353" s="246"/>
      <c r="Q353" s="251"/>
      <c r="R353" s="64"/>
    </row>
    <row r="354" spans="1:18" ht="17.25" customHeight="1" x14ac:dyDescent="0.25">
      <c r="A354" s="20" t="s">
        <v>320</v>
      </c>
      <c r="B354" s="21" t="s">
        <v>51</v>
      </c>
      <c r="C354" s="139">
        <v>21</v>
      </c>
      <c r="D354" s="62">
        <v>21</v>
      </c>
      <c r="E354" s="24">
        <v>100</v>
      </c>
      <c r="F354" s="25"/>
      <c r="G354" s="51"/>
      <c r="H354" s="25">
        <v>205</v>
      </c>
      <c r="I354" s="25">
        <v>205</v>
      </c>
      <c r="J354" s="24">
        <v>100</v>
      </c>
      <c r="K354" s="111"/>
      <c r="L354" s="215"/>
      <c r="M354" s="231"/>
      <c r="N354" s="27"/>
      <c r="O354" s="246"/>
      <c r="P354" s="246"/>
      <c r="Q354" s="251"/>
      <c r="R354" s="112"/>
    </row>
    <row r="355" spans="1:18" ht="33" x14ac:dyDescent="0.25">
      <c r="A355" s="20" t="s">
        <v>321</v>
      </c>
      <c r="B355" s="21" t="s">
        <v>15</v>
      </c>
      <c r="C355" s="66">
        <v>0</v>
      </c>
      <c r="D355" s="66">
        <v>0</v>
      </c>
      <c r="E355" s="66">
        <v>0</v>
      </c>
      <c r="F355" s="25"/>
      <c r="G355" s="51"/>
      <c r="H355" s="25">
        <v>1</v>
      </c>
      <c r="I355" s="25">
        <v>1</v>
      </c>
      <c r="J355" s="24">
        <v>100</v>
      </c>
      <c r="K355" s="111"/>
      <c r="L355" s="215"/>
      <c r="M355" s="231"/>
      <c r="N355" s="27"/>
      <c r="O355" s="246"/>
      <c r="P355" s="246"/>
      <c r="Q355" s="251"/>
      <c r="R355" s="64"/>
    </row>
    <row r="356" spans="1:18" ht="17.25" customHeight="1" x14ac:dyDescent="0.25">
      <c r="A356" s="20" t="s">
        <v>322</v>
      </c>
      <c r="B356" s="21" t="s">
        <v>195</v>
      </c>
      <c r="C356" s="139">
        <v>1</v>
      </c>
      <c r="D356" s="62">
        <v>1</v>
      </c>
      <c r="E356" s="24">
        <v>100</v>
      </c>
      <c r="F356" s="25"/>
      <c r="G356" s="51"/>
      <c r="H356" s="25">
        <v>3</v>
      </c>
      <c r="I356" s="25">
        <v>3</v>
      </c>
      <c r="J356" s="24">
        <v>100</v>
      </c>
      <c r="K356" s="111"/>
      <c r="L356" s="215"/>
      <c r="M356" s="231"/>
      <c r="N356" s="27"/>
      <c r="O356" s="246"/>
      <c r="P356" s="246"/>
      <c r="Q356" s="251"/>
      <c r="R356" s="64"/>
    </row>
    <row r="357" spans="1:18" ht="16.5" x14ac:dyDescent="0.25">
      <c r="A357" s="20" t="s">
        <v>323</v>
      </c>
      <c r="B357" s="21" t="s">
        <v>324</v>
      </c>
      <c r="C357" s="139">
        <v>17</v>
      </c>
      <c r="D357" s="62">
        <v>17</v>
      </c>
      <c r="E357" s="24">
        <v>100</v>
      </c>
      <c r="F357" s="25"/>
      <c r="G357" s="51"/>
      <c r="H357" s="25">
        <v>22</v>
      </c>
      <c r="I357" s="25">
        <v>22</v>
      </c>
      <c r="J357" s="24">
        <v>100</v>
      </c>
      <c r="K357" s="111"/>
      <c r="L357" s="215"/>
      <c r="M357" s="231"/>
      <c r="N357" s="27"/>
      <c r="O357" s="246"/>
      <c r="P357" s="246"/>
      <c r="Q357" s="251"/>
      <c r="R357" s="64"/>
    </row>
    <row r="358" spans="1:18" ht="27.75" customHeight="1" x14ac:dyDescent="0.25">
      <c r="A358" s="20" t="s">
        <v>325</v>
      </c>
      <c r="B358" s="21" t="s">
        <v>8</v>
      </c>
      <c r="C358" s="139">
        <v>100</v>
      </c>
      <c r="D358" s="62">
        <v>100</v>
      </c>
      <c r="E358" s="24">
        <v>100</v>
      </c>
      <c r="F358" s="25"/>
      <c r="G358" s="51"/>
      <c r="H358" s="25">
        <v>100</v>
      </c>
      <c r="I358" s="25">
        <v>100</v>
      </c>
      <c r="J358" s="24">
        <v>100</v>
      </c>
      <c r="K358" s="111"/>
      <c r="L358" s="215"/>
      <c r="M358" s="231"/>
      <c r="N358" s="27"/>
      <c r="O358" s="246"/>
      <c r="P358" s="246"/>
      <c r="Q358" s="251"/>
      <c r="R358" s="64"/>
    </row>
    <row r="359" spans="1:18" ht="27.75" customHeight="1" x14ac:dyDescent="0.25">
      <c r="A359" s="20" t="s">
        <v>326</v>
      </c>
      <c r="B359" s="21" t="s">
        <v>8</v>
      </c>
      <c r="C359" s="139">
        <v>30</v>
      </c>
      <c r="D359" s="62">
        <v>30</v>
      </c>
      <c r="E359" s="24">
        <v>100</v>
      </c>
      <c r="F359" s="25"/>
      <c r="G359" s="51"/>
      <c r="H359" s="25">
        <v>100</v>
      </c>
      <c r="I359" s="25">
        <v>100</v>
      </c>
      <c r="J359" s="24">
        <v>100</v>
      </c>
      <c r="K359" s="111"/>
      <c r="L359" s="215"/>
      <c r="M359" s="231"/>
      <c r="N359" s="27"/>
      <c r="O359" s="246"/>
      <c r="P359" s="246"/>
      <c r="Q359" s="251"/>
      <c r="R359" s="64"/>
    </row>
    <row r="360" spans="1:18" ht="32.25" customHeight="1" x14ac:dyDescent="0.25">
      <c r="A360" s="20" t="s">
        <v>327</v>
      </c>
      <c r="B360" s="21" t="s">
        <v>8</v>
      </c>
      <c r="C360" s="139">
        <v>20</v>
      </c>
      <c r="D360" s="62">
        <v>20</v>
      </c>
      <c r="E360" s="24">
        <v>100</v>
      </c>
      <c r="F360" s="25"/>
      <c r="G360" s="51"/>
      <c r="H360" s="25">
        <v>100</v>
      </c>
      <c r="I360" s="25">
        <v>100</v>
      </c>
      <c r="J360" s="24">
        <v>100</v>
      </c>
      <c r="K360" s="111"/>
      <c r="L360" s="215"/>
      <c r="M360" s="231"/>
      <c r="N360" s="27"/>
      <c r="O360" s="246"/>
      <c r="P360" s="246"/>
      <c r="Q360" s="251"/>
      <c r="R360" s="64"/>
    </row>
    <row r="361" spans="1:18" ht="24" customHeight="1" x14ac:dyDescent="0.25">
      <c r="A361" s="20" t="s">
        <v>328</v>
      </c>
      <c r="B361" s="21" t="s">
        <v>292</v>
      </c>
      <c r="C361" s="139">
        <v>13</v>
      </c>
      <c r="D361" s="62">
        <v>13</v>
      </c>
      <c r="E361" s="24">
        <v>100</v>
      </c>
      <c r="F361" s="25"/>
      <c r="G361" s="51"/>
      <c r="H361" s="25">
        <v>37</v>
      </c>
      <c r="I361" s="25">
        <v>37</v>
      </c>
      <c r="J361" s="24">
        <v>100</v>
      </c>
      <c r="K361" s="111"/>
      <c r="L361" s="215"/>
      <c r="M361" s="231"/>
      <c r="N361" s="27"/>
      <c r="O361" s="246"/>
      <c r="P361" s="246"/>
      <c r="Q361" s="251"/>
      <c r="R361" s="64"/>
    </row>
    <row r="362" spans="1:18" ht="16.5" x14ac:dyDescent="0.25">
      <c r="A362" s="20" t="s">
        <v>329</v>
      </c>
      <c r="B362" s="21" t="s">
        <v>330</v>
      </c>
      <c r="C362" s="66">
        <v>0</v>
      </c>
      <c r="D362" s="66">
        <v>0</v>
      </c>
      <c r="E362" s="66">
        <v>0</v>
      </c>
      <c r="F362" s="25"/>
      <c r="G362" s="51"/>
      <c r="H362" s="25">
        <v>1</v>
      </c>
      <c r="I362" s="25">
        <v>1</v>
      </c>
      <c r="J362" s="24">
        <v>100</v>
      </c>
      <c r="K362" s="111"/>
      <c r="L362" s="215"/>
      <c r="M362" s="231"/>
      <c r="N362" s="27"/>
      <c r="O362" s="246"/>
      <c r="P362" s="246"/>
      <c r="Q362" s="251"/>
      <c r="R362" s="64"/>
    </row>
    <row r="363" spans="1:18" ht="18.75" customHeight="1" x14ac:dyDescent="0.25">
      <c r="A363" s="20" t="s">
        <v>331</v>
      </c>
      <c r="B363" s="21" t="s">
        <v>15</v>
      </c>
      <c r="C363" s="139">
        <v>12</v>
      </c>
      <c r="D363" s="62">
        <v>12</v>
      </c>
      <c r="E363" s="24">
        <v>100</v>
      </c>
      <c r="F363" s="25"/>
      <c r="G363" s="51"/>
      <c r="H363" s="25">
        <v>12</v>
      </c>
      <c r="I363" s="25">
        <v>12</v>
      </c>
      <c r="J363" s="24">
        <v>100</v>
      </c>
      <c r="K363" s="111"/>
      <c r="L363" s="215"/>
      <c r="M363" s="231"/>
      <c r="N363" s="27"/>
      <c r="O363" s="246"/>
      <c r="P363" s="246"/>
      <c r="Q363" s="251"/>
      <c r="R363" s="64"/>
    </row>
    <row r="364" spans="1:18" ht="18.75" customHeight="1" x14ac:dyDescent="0.25">
      <c r="A364" s="20" t="s">
        <v>332</v>
      </c>
      <c r="B364" s="21" t="s">
        <v>15</v>
      </c>
      <c r="C364" s="66">
        <v>0</v>
      </c>
      <c r="D364" s="66">
        <v>0</v>
      </c>
      <c r="E364" s="66">
        <v>0</v>
      </c>
      <c r="F364" s="25"/>
      <c r="G364" s="51"/>
      <c r="H364" s="25">
        <v>2</v>
      </c>
      <c r="I364" s="25">
        <v>2</v>
      </c>
      <c r="J364" s="24">
        <v>100</v>
      </c>
      <c r="K364" s="111"/>
      <c r="L364" s="215"/>
      <c r="M364" s="231"/>
      <c r="N364" s="27"/>
      <c r="O364" s="246"/>
      <c r="P364" s="246"/>
      <c r="Q364" s="251"/>
      <c r="R364" s="64"/>
    </row>
    <row r="365" spans="1:18" ht="24.75" x14ac:dyDescent="0.25">
      <c r="A365" s="20" t="s">
        <v>333</v>
      </c>
      <c r="B365" s="21" t="s">
        <v>15</v>
      </c>
      <c r="C365" s="139">
        <v>9</v>
      </c>
      <c r="D365" s="62">
        <v>9</v>
      </c>
      <c r="E365" s="24">
        <v>100</v>
      </c>
      <c r="F365" s="25"/>
      <c r="G365" s="51"/>
      <c r="H365" s="25">
        <v>12</v>
      </c>
      <c r="I365" s="25">
        <v>12</v>
      </c>
      <c r="J365" s="24">
        <v>100</v>
      </c>
      <c r="K365" s="111"/>
      <c r="L365" s="215"/>
      <c r="M365" s="231"/>
      <c r="N365" s="27"/>
      <c r="O365" s="246"/>
      <c r="P365" s="246"/>
      <c r="Q365" s="251"/>
      <c r="R365" s="64"/>
    </row>
    <row r="366" spans="1:18" ht="16.5" x14ac:dyDescent="0.25">
      <c r="A366" s="20" t="s">
        <v>334</v>
      </c>
      <c r="B366" s="21" t="s">
        <v>335</v>
      </c>
      <c r="C366" s="139">
        <v>3261</v>
      </c>
      <c r="D366" s="62">
        <v>3261</v>
      </c>
      <c r="E366" s="24">
        <v>100</v>
      </c>
      <c r="F366" s="25"/>
      <c r="G366" s="51"/>
      <c r="H366" s="25">
        <v>3261</v>
      </c>
      <c r="I366" s="25">
        <v>3261</v>
      </c>
      <c r="J366" s="24">
        <v>100</v>
      </c>
      <c r="K366" s="111"/>
      <c r="L366" s="215"/>
      <c r="M366" s="231"/>
      <c r="N366" s="27"/>
      <c r="O366" s="246"/>
      <c r="P366" s="246"/>
      <c r="Q366" s="251"/>
      <c r="R366" s="64"/>
    </row>
    <row r="367" spans="1:18" ht="15.75" customHeight="1" x14ac:dyDescent="0.25">
      <c r="A367" s="20" t="s">
        <v>176</v>
      </c>
      <c r="B367" s="21" t="s">
        <v>51</v>
      </c>
      <c r="C367" s="66">
        <v>0</v>
      </c>
      <c r="D367" s="66">
        <v>0</v>
      </c>
      <c r="E367" s="66">
        <v>0</v>
      </c>
      <c r="F367" s="25"/>
      <c r="G367" s="51"/>
      <c r="H367" s="25">
        <v>184</v>
      </c>
      <c r="I367" s="25">
        <v>184</v>
      </c>
      <c r="J367" s="24">
        <v>100</v>
      </c>
      <c r="K367" s="111"/>
      <c r="L367" s="215"/>
      <c r="M367" s="231"/>
      <c r="N367" s="27"/>
      <c r="O367" s="246"/>
      <c r="P367" s="246"/>
      <c r="Q367" s="251"/>
      <c r="R367" s="64"/>
    </row>
    <row r="368" spans="1:18" ht="17.25" customHeight="1" x14ac:dyDescent="0.25">
      <c r="A368" s="20" t="s">
        <v>177</v>
      </c>
      <c r="B368" s="21" t="s">
        <v>51</v>
      </c>
      <c r="C368" s="139">
        <v>21</v>
      </c>
      <c r="D368" s="62">
        <v>21</v>
      </c>
      <c r="E368" s="24">
        <v>100</v>
      </c>
      <c r="F368" s="25"/>
      <c r="G368" s="51"/>
      <c r="H368" s="25">
        <v>21</v>
      </c>
      <c r="I368" s="25">
        <v>21</v>
      </c>
      <c r="J368" s="24">
        <v>100</v>
      </c>
      <c r="K368" s="111"/>
      <c r="L368" s="215"/>
      <c r="M368" s="231"/>
      <c r="N368" s="27"/>
      <c r="O368" s="246"/>
      <c r="P368" s="246"/>
      <c r="Q368" s="251"/>
      <c r="R368" s="64"/>
    </row>
    <row r="369" spans="1:18" ht="16.5" x14ac:dyDescent="0.25">
      <c r="A369" s="20" t="s">
        <v>78</v>
      </c>
      <c r="B369" s="21" t="s">
        <v>51</v>
      </c>
      <c r="C369" s="139">
        <v>103</v>
      </c>
      <c r="D369" s="62">
        <v>133</v>
      </c>
      <c r="E369" s="24">
        <v>100</v>
      </c>
      <c r="F369" s="25"/>
      <c r="G369" s="51"/>
      <c r="H369" s="25">
        <v>184</v>
      </c>
      <c r="I369" s="25">
        <v>184</v>
      </c>
      <c r="J369" s="24">
        <v>100</v>
      </c>
      <c r="K369" s="111"/>
      <c r="L369" s="215"/>
      <c r="M369" s="231"/>
      <c r="N369" s="27"/>
      <c r="O369" s="246"/>
      <c r="P369" s="246"/>
      <c r="Q369" s="251"/>
      <c r="R369" s="64"/>
    </row>
    <row r="370" spans="1:18" ht="16.5" x14ac:dyDescent="0.25">
      <c r="A370" s="20" t="s">
        <v>178</v>
      </c>
      <c r="B370" s="21" t="s">
        <v>8</v>
      </c>
      <c r="C370" s="139">
        <v>100</v>
      </c>
      <c r="D370" s="62">
        <v>100</v>
      </c>
      <c r="E370" s="24">
        <v>100</v>
      </c>
      <c r="F370" s="25"/>
      <c r="G370" s="51"/>
      <c r="H370" s="25">
        <v>100</v>
      </c>
      <c r="I370" s="25">
        <v>100</v>
      </c>
      <c r="J370" s="24">
        <v>100</v>
      </c>
      <c r="K370" s="111"/>
      <c r="L370" s="215"/>
      <c r="M370" s="231"/>
      <c r="N370" s="27"/>
      <c r="O370" s="246"/>
      <c r="P370" s="246"/>
      <c r="Q370" s="251"/>
      <c r="R370" s="64"/>
    </row>
    <row r="371" spans="1:18" ht="18" customHeight="1" x14ac:dyDescent="0.25">
      <c r="A371" s="20" t="s">
        <v>179</v>
      </c>
      <c r="B371" s="21" t="s">
        <v>15</v>
      </c>
      <c r="C371" s="139">
        <v>7</v>
      </c>
      <c r="D371" s="62">
        <v>7</v>
      </c>
      <c r="E371" s="24">
        <v>100</v>
      </c>
      <c r="F371" s="25"/>
      <c r="G371" s="51"/>
      <c r="H371" s="25">
        <v>14</v>
      </c>
      <c r="I371" s="25">
        <v>14</v>
      </c>
      <c r="J371" s="24">
        <v>100</v>
      </c>
      <c r="K371" s="111"/>
      <c r="L371" s="215"/>
      <c r="M371" s="231"/>
      <c r="N371" s="27"/>
      <c r="O371" s="246"/>
      <c r="P371" s="246"/>
      <c r="Q371" s="251"/>
      <c r="R371" s="64"/>
    </row>
    <row r="372" spans="1:18" ht="42" customHeight="1" x14ac:dyDescent="0.25">
      <c r="A372" s="20" t="s">
        <v>180</v>
      </c>
      <c r="B372" s="21" t="s">
        <v>48</v>
      </c>
      <c r="C372" s="139">
        <v>50</v>
      </c>
      <c r="D372" s="62">
        <v>50</v>
      </c>
      <c r="E372" s="24">
        <v>100</v>
      </c>
      <c r="F372" s="25"/>
      <c r="G372" s="51"/>
      <c r="H372" s="25">
        <v>50</v>
      </c>
      <c r="I372" s="25">
        <v>50</v>
      </c>
      <c r="J372" s="24">
        <v>100</v>
      </c>
      <c r="K372" s="111"/>
      <c r="L372" s="215"/>
      <c r="M372" s="231"/>
      <c r="N372" s="27"/>
      <c r="O372" s="246"/>
      <c r="P372" s="246"/>
      <c r="Q372" s="251"/>
      <c r="R372" s="64"/>
    </row>
    <row r="373" spans="1:18" ht="16.5" x14ac:dyDescent="0.25">
      <c r="A373" s="20" t="s">
        <v>336</v>
      </c>
      <c r="B373" s="21" t="s">
        <v>8</v>
      </c>
      <c r="C373" s="139">
        <v>64.099999999999994</v>
      </c>
      <c r="D373" s="62">
        <v>64.099999999999994</v>
      </c>
      <c r="E373" s="24">
        <v>100</v>
      </c>
      <c r="F373" s="25"/>
      <c r="G373" s="51"/>
      <c r="H373" s="25">
        <v>100</v>
      </c>
      <c r="I373" s="25">
        <v>118.1</v>
      </c>
      <c r="J373" s="24">
        <v>100</v>
      </c>
      <c r="K373" s="111"/>
      <c r="L373" s="215"/>
      <c r="M373" s="231"/>
      <c r="N373" s="27"/>
      <c r="O373" s="246"/>
      <c r="P373" s="246"/>
      <c r="Q373" s="251"/>
      <c r="R373" s="64"/>
    </row>
    <row r="374" spans="1:18" ht="210" customHeight="1" x14ac:dyDescent="0.25">
      <c r="A374" s="20" t="s">
        <v>337</v>
      </c>
      <c r="B374" s="21" t="s">
        <v>8</v>
      </c>
      <c r="C374" s="24">
        <v>32.125</v>
      </c>
      <c r="D374" s="24">
        <v>18</v>
      </c>
      <c r="E374" s="24">
        <v>56.03</v>
      </c>
      <c r="F374" s="25"/>
      <c r="G374" s="51"/>
      <c r="H374" s="25">
        <v>100</v>
      </c>
      <c r="I374" s="25">
        <v>97.5</v>
      </c>
      <c r="J374" s="24">
        <v>97.5</v>
      </c>
      <c r="K374" s="111"/>
      <c r="L374" s="215"/>
      <c r="M374" s="231"/>
      <c r="N374" s="27"/>
      <c r="O374" s="246"/>
      <c r="P374" s="246"/>
      <c r="Q374" s="251"/>
      <c r="R374" s="64" t="s">
        <v>450</v>
      </c>
    </row>
    <row r="375" spans="1:18" ht="14.25" customHeight="1" x14ac:dyDescent="0.25">
      <c r="A375" s="20" t="s">
        <v>182</v>
      </c>
      <c r="B375" s="21" t="s">
        <v>8</v>
      </c>
      <c r="C375" s="24">
        <v>89</v>
      </c>
      <c r="D375" s="24">
        <v>89</v>
      </c>
      <c r="E375" s="24">
        <v>100</v>
      </c>
      <c r="F375" s="25"/>
      <c r="G375" s="51"/>
      <c r="H375" s="25">
        <v>100</v>
      </c>
      <c r="I375" s="25">
        <v>100</v>
      </c>
      <c r="J375" s="24">
        <v>100</v>
      </c>
      <c r="K375" s="111"/>
      <c r="L375" s="215"/>
      <c r="M375" s="231"/>
      <c r="N375" s="27"/>
      <c r="O375" s="246"/>
      <c r="P375" s="246"/>
      <c r="Q375" s="251"/>
      <c r="R375" s="64"/>
    </row>
    <row r="376" spans="1:18" ht="16.5" x14ac:dyDescent="0.25">
      <c r="A376" s="20" t="s">
        <v>338</v>
      </c>
      <c r="B376" s="21" t="s">
        <v>339</v>
      </c>
      <c r="C376" s="66">
        <v>0</v>
      </c>
      <c r="D376" s="66">
        <v>0</v>
      </c>
      <c r="E376" s="66">
        <v>0</v>
      </c>
      <c r="F376" s="25"/>
      <c r="G376" s="51"/>
      <c r="H376" s="25">
        <v>2</v>
      </c>
      <c r="I376" s="25">
        <v>2</v>
      </c>
      <c r="J376" s="24">
        <v>100</v>
      </c>
      <c r="K376" s="111"/>
      <c r="L376" s="215"/>
      <c r="M376" s="231"/>
      <c r="N376" s="27"/>
      <c r="O376" s="246"/>
      <c r="P376" s="246"/>
      <c r="Q376" s="251"/>
      <c r="R376" s="71"/>
    </row>
    <row r="377" spans="1:18" x14ac:dyDescent="0.25">
      <c r="A377" s="98" t="s">
        <v>340</v>
      </c>
      <c r="B377" s="99"/>
      <c r="C377" s="100"/>
      <c r="D377" s="104"/>
      <c r="E377" s="44">
        <f>AVERAGE(E378:E380,E382,E384,E386:E389)</f>
        <v>100</v>
      </c>
      <c r="F377" s="42"/>
      <c r="G377" s="43">
        <v>98</v>
      </c>
      <c r="H377" s="42"/>
      <c r="I377" s="42"/>
      <c r="J377" s="44">
        <f>AVERAGE(J378:J390)</f>
        <v>92.692307692307693</v>
      </c>
      <c r="K377" s="45">
        <v>25</v>
      </c>
      <c r="L377" s="216">
        <v>12453253861</v>
      </c>
      <c r="M377" s="232">
        <v>12372478973</v>
      </c>
      <c r="N377" s="178">
        <f>M377/L377*100</f>
        <v>99.351375239743859</v>
      </c>
      <c r="O377" s="232">
        <v>28254608739</v>
      </c>
      <c r="P377" s="232">
        <v>27163223425</v>
      </c>
      <c r="Q377" s="253">
        <f>P377/O377*100</f>
        <v>96.137319316357917</v>
      </c>
      <c r="R377" s="46"/>
    </row>
    <row r="378" spans="1:18" ht="25.5" customHeight="1" x14ac:dyDescent="0.25">
      <c r="A378" s="59" t="s">
        <v>341</v>
      </c>
      <c r="B378" s="72" t="s">
        <v>39</v>
      </c>
      <c r="C378" s="80">
        <v>47</v>
      </c>
      <c r="D378" s="81">
        <v>47</v>
      </c>
      <c r="E378" s="58">
        <f>(D378/C378)*100</f>
        <v>100</v>
      </c>
      <c r="F378" s="85"/>
      <c r="G378" s="90"/>
      <c r="H378" s="85">
        <v>47</v>
      </c>
      <c r="I378" s="85">
        <v>47</v>
      </c>
      <c r="J378" s="58">
        <f>(I378/H378)*100</f>
        <v>100</v>
      </c>
      <c r="K378" s="86"/>
      <c r="L378" s="219"/>
      <c r="M378" s="235"/>
      <c r="N378" s="87"/>
      <c r="O378" s="247"/>
      <c r="P378" s="247"/>
      <c r="Q378" s="254"/>
      <c r="R378" s="79"/>
    </row>
    <row r="379" spans="1:18" ht="25.5" customHeight="1" x14ac:dyDescent="0.25">
      <c r="A379" s="59" t="s">
        <v>342</v>
      </c>
      <c r="B379" s="72" t="s">
        <v>292</v>
      </c>
      <c r="C379" s="80">
        <v>20</v>
      </c>
      <c r="D379" s="81">
        <v>38</v>
      </c>
      <c r="E379" s="58">
        <v>100</v>
      </c>
      <c r="F379" s="85"/>
      <c r="G379" s="90"/>
      <c r="H379" s="85">
        <v>40</v>
      </c>
      <c r="I379" s="194">
        <v>38</v>
      </c>
      <c r="J379" s="58">
        <f t="shared" ref="J379:J390" si="26">(I379/H379)*100</f>
        <v>95</v>
      </c>
      <c r="K379" s="77"/>
      <c r="L379" s="218"/>
      <c r="M379" s="234"/>
      <c r="N379" s="78"/>
      <c r="O379" s="246"/>
      <c r="P379" s="246"/>
      <c r="Q379" s="251"/>
      <c r="R379" s="83"/>
    </row>
    <row r="380" spans="1:18" ht="24.75" customHeight="1" x14ac:dyDescent="0.25">
      <c r="A380" s="59" t="s">
        <v>343</v>
      </c>
      <c r="B380" s="72" t="s">
        <v>8</v>
      </c>
      <c r="C380" s="80">
        <v>44</v>
      </c>
      <c r="D380" s="81">
        <v>85</v>
      </c>
      <c r="E380" s="58">
        <v>100</v>
      </c>
      <c r="F380" s="85"/>
      <c r="G380" s="90"/>
      <c r="H380" s="85">
        <v>100</v>
      </c>
      <c r="I380" s="85">
        <v>85</v>
      </c>
      <c r="J380" s="58">
        <f t="shared" si="26"/>
        <v>85</v>
      </c>
      <c r="K380" s="77"/>
      <c r="L380" s="218"/>
      <c r="M380" s="234"/>
      <c r="N380" s="78"/>
      <c r="O380" s="246"/>
      <c r="P380" s="246"/>
      <c r="Q380" s="251"/>
      <c r="R380" s="140"/>
    </row>
    <row r="381" spans="1:18" ht="17.25" customHeight="1" x14ac:dyDescent="0.25">
      <c r="A381" s="59" t="s">
        <v>344</v>
      </c>
      <c r="B381" s="72" t="s">
        <v>15</v>
      </c>
      <c r="C381" s="66">
        <v>0</v>
      </c>
      <c r="D381" s="66">
        <v>0</v>
      </c>
      <c r="E381" s="66">
        <v>0</v>
      </c>
      <c r="F381" s="85"/>
      <c r="G381" s="90"/>
      <c r="H381" s="85">
        <v>2</v>
      </c>
      <c r="I381" s="85">
        <v>2</v>
      </c>
      <c r="J381" s="58">
        <f t="shared" si="26"/>
        <v>100</v>
      </c>
      <c r="K381" s="77"/>
      <c r="L381" s="218"/>
      <c r="M381" s="234"/>
      <c r="N381" s="78"/>
      <c r="O381" s="246"/>
      <c r="P381" s="246"/>
      <c r="Q381" s="251"/>
      <c r="R381" s="83"/>
    </row>
    <row r="382" spans="1:18" ht="25.5" customHeight="1" x14ac:dyDescent="0.25">
      <c r="A382" s="59" t="s">
        <v>345</v>
      </c>
      <c r="B382" s="72" t="s">
        <v>299</v>
      </c>
      <c r="C382" s="80">
        <v>2</v>
      </c>
      <c r="D382" s="81">
        <v>2</v>
      </c>
      <c r="E382" s="58">
        <f t="shared" ref="E382:E389" si="27">(D382/C382)*100</f>
        <v>100</v>
      </c>
      <c r="F382" s="85"/>
      <c r="G382" s="90"/>
      <c r="H382" s="85">
        <v>8</v>
      </c>
      <c r="I382" s="85">
        <v>8</v>
      </c>
      <c r="J382" s="82">
        <f t="shared" si="26"/>
        <v>100</v>
      </c>
      <c r="K382" s="77"/>
      <c r="L382" s="218"/>
      <c r="M382" s="234"/>
      <c r="N382" s="78"/>
      <c r="O382" s="246"/>
      <c r="P382" s="246"/>
      <c r="Q382" s="251"/>
      <c r="R382" s="83"/>
    </row>
    <row r="383" spans="1:18" ht="25.5" customHeight="1" x14ac:dyDescent="0.25">
      <c r="A383" s="59" t="s">
        <v>346</v>
      </c>
      <c r="B383" s="72" t="s">
        <v>8</v>
      </c>
      <c r="C383" s="66">
        <v>0</v>
      </c>
      <c r="D383" s="66">
        <v>0</v>
      </c>
      <c r="E383" s="66">
        <v>0</v>
      </c>
      <c r="F383" s="75"/>
      <c r="G383" s="76"/>
      <c r="H383" s="85">
        <v>100</v>
      </c>
      <c r="I383" s="85">
        <v>100</v>
      </c>
      <c r="J383" s="58">
        <f t="shared" si="26"/>
        <v>100</v>
      </c>
      <c r="K383" s="77"/>
      <c r="L383" s="218"/>
      <c r="M383" s="234"/>
      <c r="N383" s="78"/>
      <c r="O383" s="246"/>
      <c r="P383" s="246"/>
      <c r="Q383" s="251"/>
      <c r="R383" s="83"/>
    </row>
    <row r="384" spans="1:18" ht="34.5" customHeight="1" x14ac:dyDescent="0.25">
      <c r="A384" s="59" t="s">
        <v>347</v>
      </c>
      <c r="B384" s="72" t="s">
        <v>15</v>
      </c>
      <c r="C384" s="80">
        <v>12</v>
      </c>
      <c r="D384" s="81">
        <v>12</v>
      </c>
      <c r="E384" s="58">
        <f t="shared" si="27"/>
        <v>100</v>
      </c>
      <c r="F384" s="85"/>
      <c r="G384" s="90"/>
      <c r="H384" s="85">
        <v>19</v>
      </c>
      <c r="I384" s="85">
        <v>19</v>
      </c>
      <c r="J384" s="58">
        <f t="shared" si="26"/>
        <v>100</v>
      </c>
      <c r="K384" s="77"/>
      <c r="L384" s="218"/>
      <c r="M384" s="234"/>
      <c r="N384" s="78"/>
      <c r="O384" s="246"/>
      <c r="P384" s="246"/>
      <c r="Q384" s="251"/>
      <c r="R384" s="83"/>
    </row>
    <row r="385" spans="1:18" ht="27.75" customHeight="1" x14ac:dyDescent="0.25">
      <c r="A385" s="59" t="s">
        <v>348</v>
      </c>
      <c r="B385" s="72" t="s">
        <v>15</v>
      </c>
      <c r="C385" s="66">
        <v>0</v>
      </c>
      <c r="D385" s="66">
        <v>0</v>
      </c>
      <c r="E385" s="66">
        <v>0</v>
      </c>
      <c r="F385" s="75"/>
      <c r="G385" s="76"/>
      <c r="H385" s="85">
        <v>24</v>
      </c>
      <c r="I385" s="85">
        <v>6</v>
      </c>
      <c r="J385" s="58">
        <f t="shared" si="26"/>
        <v>25</v>
      </c>
      <c r="K385" s="86"/>
      <c r="L385" s="219"/>
      <c r="M385" s="235"/>
      <c r="N385" s="87"/>
      <c r="O385" s="247"/>
      <c r="P385" s="247"/>
      <c r="Q385" s="254"/>
      <c r="R385" s="83" t="s">
        <v>451</v>
      </c>
    </row>
    <row r="386" spans="1:18" ht="17.25" customHeight="1" x14ac:dyDescent="0.25">
      <c r="A386" s="59" t="s">
        <v>349</v>
      </c>
      <c r="B386" s="72" t="s">
        <v>51</v>
      </c>
      <c r="C386" s="80">
        <v>29</v>
      </c>
      <c r="D386" s="81">
        <v>29</v>
      </c>
      <c r="E386" s="82">
        <f t="shared" si="27"/>
        <v>100</v>
      </c>
      <c r="F386" s="75"/>
      <c r="G386" s="76"/>
      <c r="H386" s="85">
        <v>29</v>
      </c>
      <c r="I386" s="85">
        <v>29</v>
      </c>
      <c r="J386" s="58">
        <f t="shared" si="26"/>
        <v>100</v>
      </c>
      <c r="K386" s="77"/>
      <c r="L386" s="218"/>
      <c r="M386" s="234"/>
      <c r="N386" s="78"/>
      <c r="O386" s="246"/>
      <c r="P386" s="246"/>
      <c r="Q386" s="251"/>
      <c r="R386" s="83"/>
    </row>
    <row r="387" spans="1:18" ht="17.25" customHeight="1" x14ac:dyDescent="0.25">
      <c r="A387" s="59" t="s">
        <v>350</v>
      </c>
      <c r="B387" s="72" t="s">
        <v>8</v>
      </c>
      <c r="C387" s="80">
        <v>13</v>
      </c>
      <c r="D387" s="81">
        <v>13</v>
      </c>
      <c r="E387" s="82">
        <f t="shared" si="27"/>
        <v>100</v>
      </c>
      <c r="F387" s="75"/>
      <c r="G387" s="76"/>
      <c r="H387" s="85">
        <v>100</v>
      </c>
      <c r="I387" s="85">
        <v>100</v>
      </c>
      <c r="J387" s="58">
        <f t="shared" si="26"/>
        <v>100</v>
      </c>
      <c r="K387" s="77"/>
      <c r="L387" s="218"/>
      <c r="M387" s="234"/>
      <c r="N387" s="78"/>
      <c r="O387" s="246"/>
      <c r="P387" s="246"/>
      <c r="Q387" s="251"/>
      <c r="R387" s="83"/>
    </row>
    <row r="388" spans="1:18" ht="16.5" x14ac:dyDescent="0.25">
      <c r="A388" s="59" t="s">
        <v>178</v>
      </c>
      <c r="B388" s="72" t="s">
        <v>8</v>
      </c>
      <c r="C388" s="80">
        <v>100</v>
      </c>
      <c r="D388" s="81">
        <v>100</v>
      </c>
      <c r="E388" s="82">
        <f t="shared" si="27"/>
        <v>100</v>
      </c>
      <c r="F388" s="75"/>
      <c r="G388" s="76"/>
      <c r="H388" s="85">
        <v>100</v>
      </c>
      <c r="I388" s="85">
        <v>100</v>
      </c>
      <c r="J388" s="58">
        <f t="shared" si="26"/>
        <v>100</v>
      </c>
      <c r="K388" s="77"/>
      <c r="L388" s="218"/>
      <c r="M388" s="234"/>
      <c r="N388" s="78"/>
      <c r="O388" s="246"/>
      <c r="P388" s="246"/>
      <c r="Q388" s="251"/>
      <c r="R388" s="83"/>
    </row>
    <row r="389" spans="1:18" ht="17.25" customHeight="1" x14ac:dyDescent="0.25">
      <c r="A389" s="59" t="s">
        <v>179</v>
      </c>
      <c r="B389" s="72" t="s">
        <v>15</v>
      </c>
      <c r="C389" s="80">
        <v>1</v>
      </c>
      <c r="D389" s="81">
        <v>1</v>
      </c>
      <c r="E389" s="82">
        <f t="shared" si="27"/>
        <v>100</v>
      </c>
      <c r="F389" s="75"/>
      <c r="G389" s="76"/>
      <c r="H389" s="85">
        <v>4</v>
      </c>
      <c r="I389" s="85">
        <v>4</v>
      </c>
      <c r="J389" s="58">
        <f t="shared" si="26"/>
        <v>100</v>
      </c>
      <c r="K389" s="77"/>
      <c r="L389" s="218"/>
      <c r="M389" s="234"/>
      <c r="N389" s="78"/>
      <c r="O389" s="246"/>
      <c r="P389" s="246"/>
      <c r="Q389" s="251"/>
      <c r="R389" s="83"/>
    </row>
    <row r="390" spans="1:18" ht="18.75" customHeight="1" x14ac:dyDescent="0.25">
      <c r="A390" s="54" t="s">
        <v>266</v>
      </c>
      <c r="B390" s="91" t="s">
        <v>15</v>
      </c>
      <c r="C390" s="66">
        <v>0</v>
      </c>
      <c r="D390" s="66">
        <v>0</v>
      </c>
      <c r="E390" s="66">
        <v>0</v>
      </c>
      <c r="F390" s="75"/>
      <c r="G390" s="76"/>
      <c r="H390" s="85">
        <v>40</v>
      </c>
      <c r="I390" s="85">
        <v>40</v>
      </c>
      <c r="J390" s="58">
        <f t="shared" si="26"/>
        <v>100</v>
      </c>
      <c r="K390" s="77"/>
      <c r="L390" s="218"/>
      <c r="M390" s="234"/>
      <c r="N390" s="78"/>
      <c r="O390" s="246"/>
      <c r="P390" s="246"/>
      <c r="Q390" s="251"/>
      <c r="R390" s="94"/>
    </row>
    <row r="391" spans="1:18" x14ac:dyDescent="0.25">
      <c r="A391" s="141" t="s">
        <v>351</v>
      </c>
      <c r="B391" s="142"/>
      <c r="C391" s="143"/>
      <c r="D391" s="115"/>
      <c r="E391" s="136">
        <f>AVERAGE(E392,E394,E396)</f>
        <v>89.287037732542117</v>
      </c>
      <c r="F391" s="16"/>
      <c r="G391" s="144">
        <v>98.19</v>
      </c>
      <c r="H391" s="16"/>
      <c r="I391" s="16"/>
      <c r="J391" s="44">
        <f>AVERAGE(J392,J394,J396)</f>
        <v>96.331516293529219</v>
      </c>
      <c r="K391" s="18">
        <v>8.2899999999999991</v>
      </c>
      <c r="L391" s="222">
        <v>10669384944</v>
      </c>
      <c r="M391" s="237">
        <v>10408231806</v>
      </c>
      <c r="N391" s="188">
        <f>M391/L391*100</f>
        <v>97.55231309610906</v>
      </c>
      <c r="O391" s="237">
        <v>30009730804</v>
      </c>
      <c r="P391" s="237">
        <v>26461870451</v>
      </c>
      <c r="Q391" s="189">
        <f>P391/O391*100</f>
        <v>88.177633527698603</v>
      </c>
      <c r="R391" s="36"/>
    </row>
    <row r="392" spans="1:18" x14ac:dyDescent="0.25">
      <c r="A392" s="145" t="s">
        <v>16</v>
      </c>
      <c r="B392" s="146"/>
      <c r="C392" s="147"/>
      <c r="D392" s="148"/>
      <c r="E392" s="44">
        <f>AVERAGE(E393)</f>
        <v>96.8</v>
      </c>
      <c r="F392" s="42"/>
      <c r="G392" s="43">
        <v>99.7</v>
      </c>
      <c r="H392" s="42"/>
      <c r="I392" s="42"/>
      <c r="J392" s="44">
        <f>AVERAGE(J393)</f>
        <v>99.3</v>
      </c>
      <c r="K392" s="45">
        <v>30</v>
      </c>
      <c r="L392" s="216">
        <v>2518714202</v>
      </c>
      <c r="M392" s="232">
        <v>2499920226</v>
      </c>
      <c r="N392" s="178">
        <f>M392/L392*100</f>
        <v>99.253826576072953</v>
      </c>
      <c r="O392" s="232">
        <v>9092439654</v>
      </c>
      <c r="P392" s="232">
        <v>8583184031</v>
      </c>
      <c r="Q392" s="253">
        <f>P392/O392*100</f>
        <v>94.399131120150287</v>
      </c>
      <c r="R392" s="46"/>
    </row>
    <row r="393" spans="1:18" ht="16.5" x14ac:dyDescent="0.25">
      <c r="A393" s="59" t="s">
        <v>178</v>
      </c>
      <c r="B393" s="21" t="s">
        <v>8</v>
      </c>
      <c r="C393" s="22">
        <v>100</v>
      </c>
      <c r="D393" s="23">
        <v>96.8</v>
      </c>
      <c r="E393" s="24">
        <f>IFERROR(D393/C393,0)*100</f>
        <v>96.8</v>
      </c>
      <c r="F393" s="25"/>
      <c r="G393" s="51"/>
      <c r="H393" s="58">
        <v>100</v>
      </c>
      <c r="I393" s="58">
        <v>99.3</v>
      </c>
      <c r="J393" s="58">
        <f>IFERROR(I393/H393,0)*100</f>
        <v>99.3</v>
      </c>
      <c r="K393" s="26" t="s">
        <v>113</v>
      </c>
      <c r="L393" s="223"/>
      <c r="M393" s="239"/>
      <c r="N393" s="195"/>
      <c r="O393" s="239"/>
      <c r="P393" s="239"/>
      <c r="Q393" s="206"/>
      <c r="R393" s="175"/>
    </row>
    <row r="394" spans="1:18" x14ac:dyDescent="0.25">
      <c r="A394" s="135" t="s">
        <v>352</v>
      </c>
      <c r="B394" s="52"/>
      <c r="C394" s="53"/>
      <c r="D394" s="104"/>
      <c r="E394" s="44">
        <f>AVERAGE(E395)</f>
        <v>72.861113197626381</v>
      </c>
      <c r="F394" s="42"/>
      <c r="G394" s="43">
        <v>93.9</v>
      </c>
      <c r="H394" s="42"/>
      <c r="I394" s="42"/>
      <c r="J394" s="44">
        <f>AVERAGE(J395)</f>
        <v>93.71075258429137</v>
      </c>
      <c r="K394" s="45">
        <v>20</v>
      </c>
      <c r="L394" s="216">
        <v>2630729059</v>
      </c>
      <c r="M394" s="232">
        <v>2393762604</v>
      </c>
      <c r="N394" s="178">
        <f>M394/L394*100</f>
        <v>90.992365626201106</v>
      </c>
      <c r="O394" s="232">
        <v>9405720814</v>
      </c>
      <c r="P394" s="232">
        <v>7275587793</v>
      </c>
      <c r="Q394" s="253">
        <f>P394/O394*100</f>
        <v>77.352793442163502</v>
      </c>
      <c r="R394" s="46"/>
    </row>
    <row r="395" spans="1:18" ht="25.5" customHeight="1" x14ac:dyDescent="0.25">
      <c r="A395" s="59" t="s">
        <v>353</v>
      </c>
      <c r="B395" s="21" t="s">
        <v>354</v>
      </c>
      <c r="C395" s="22">
        <v>97</v>
      </c>
      <c r="D395" s="23">
        <v>133.13</v>
      </c>
      <c r="E395" s="24">
        <f>(97*100%)/D395*100</f>
        <v>72.861113197626381</v>
      </c>
      <c r="F395" s="25"/>
      <c r="G395" s="51"/>
      <c r="H395" s="58">
        <v>97</v>
      </c>
      <c r="I395" s="58">
        <v>103.51</v>
      </c>
      <c r="J395" s="58">
        <f>(H395*100%)/I395*100</f>
        <v>93.71075258429137</v>
      </c>
      <c r="K395" s="26" t="s">
        <v>113</v>
      </c>
      <c r="L395" s="224"/>
      <c r="M395" s="240"/>
      <c r="N395" s="196"/>
      <c r="O395" s="240"/>
      <c r="P395" s="240"/>
      <c r="Q395" s="207"/>
      <c r="R395" s="175"/>
    </row>
    <row r="396" spans="1:18" x14ac:dyDescent="0.25">
      <c r="A396" s="135" t="s">
        <v>355</v>
      </c>
      <c r="B396" s="52"/>
      <c r="C396" s="53"/>
      <c r="D396" s="104"/>
      <c r="E396" s="44">
        <f>AVERAGE(E397:E401,E404,E406,E408,E410,E413:E414)</f>
        <v>98.2</v>
      </c>
      <c r="F396" s="42"/>
      <c r="G396" s="43">
        <v>98.9</v>
      </c>
      <c r="H396" s="42"/>
      <c r="I396" s="42"/>
      <c r="J396" s="44">
        <f>AVERAGE(J397:J414)</f>
        <v>95.983796296296305</v>
      </c>
      <c r="K396" s="45">
        <v>50</v>
      </c>
      <c r="L396" s="216">
        <v>5519941683</v>
      </c>
      <c r="M396" s="232">
        <v>5514548976</v>
      </c>
      <c r="N396" s="178">
        <f>M396/L396*100</f>
        <v>99.902305000492888</v>
      </c>
      <c r="O396" s="232">
        <v>11511570336</v>
      </c>
      <c r="P396" s="232">
        <v>10602828627</v>
      </c>
      <c r="Q396" s="253">
        <f>P396/O396*100</f>
        <v>92.10584062403629</v>
      </c>
      <c r="R396" s="46"/>
    </row>
    <row r="397" spans="1:18" ht="24" customHeight="1" x14ac:dyDescent="0.25">
      <c r="A397" s="59" t="s">
        <v>356</v>
      </c>
      <c r="B397" s="21" t="s">
        <v>8</v>
      </c>
      <c r="C397" s="22">
        <v>25</v>
      </c>
      <c r="D397" s="23">
        <v>25</v>
      </c>
      <c r="E397" s="24">
        <f>IFERROR(D397/C397,0)*100</f>
        <v>100</v>
      </c>
      <c r="F397" s="25"/>
      <c r="G397" s="51"/>
      <c r="H397" s="58">
        <v>100</v>
      </c>
      <c r="I397" s="58">
        <v>100</v>
      </c>
      <c r="J397" s="58">
        <f>IFERROR(I397/H397,0)*100</f>
        <v>100</v>
      </c>
      <c r="K397" s="26" t="s">
        <v>113</v>
      </c>
      <c r="L397" s="215"/>
      <c r="M397" s="231"/>
      <c r="N397" s="27"/>
      <c r="O397" s="246"/>
      <c r="P397" s="246"/>
      <c r="Q397" s="251"/>
      <c r="R397" s="186"/>
    </row>
    <row r="398" spans="1:18" ht="16.5" customHeight="1" x14ac:dyDescent="0.25">
      <c r="A398" s="59" t="s">
        <v>357</v>
      </c>
      <c r="B398" s="21" t="s">
        <v>8</v>
      </c>
      <c r="C398" s="22">
        <v>100</v>
      </c>
      <c r="D398" s="23">
        <v>80.2</v>
      </c>
      <c r="E398" s="24">
        <f t="shared" ref="E398:E413" si="28">IFERROR(D398/C398,0)*100</f>
        <v>80.2</v>
      </c>
      <c r="F398" s="25"/>
      <c r="G398" s="51"/>
      <c r="H398" s="58">
        <v>100</v>
      </c>
      <c r="I398" s="58">
        <v>100</v>
      </c>
      <c r="J398" s="58">
        <f t="shared" ref="J398:J414" si="29">IFERROR(I398/H398,0)*100</f>
        <v>100</v>
      </c>
      <c r="K398" s="26" t="s">
        <v>113</v>
      </c>
      <c r="L398" s="215"/>
      <c r="M398" s="231"/>
      <c r="N398" s="27"/>
      <c r="O398" s="246"/>
      <c r="P398" s="246"/>
      <c r="Q398" s="251"/>
      <c r="R398" s="186"/>
    </row>
    <row r="399" spans="1:18" ht="25.5" customHeight="1" x14ac:dyDescent="0.25">
      <c r="A399" s="59" t="s">
        <v>358</v>
      </c>
      <c r="B399" s="21" t="s">
        <v>15</v>
      </c>
      <c r="C399" s="22">
        <v>1</v>
      </c>
      <c r="D399" s="23">
        <v>1</v>
      </c>
      <c r="E399" s="24">
        <f t="shared" si="28"/>
        <v>100</v>
      </c>
      <c r="F399" s="25"/>
      <c r="G399" s="51"/>
      <c r="H399" s="58">
        <v>1</v>
      </c>
      <c r="I399" s="58">
        <v>1</v>
      </c>
      <c r="J399" s="58">
        <f t="shared" si="29"/>
        <v>100</v>
      </c>
      <c r="K399" s="26" t="s">
        <v>113</v>
      </c>
      <c r="L399" s="215"/>
      <c r="M399" s="231"/>
      <c r="N399" s="27"/>
      <c r="O399" s="246"/>
      <c r="P399" s="246"/>
      <c r="Q399" s="251"/>
      <c r="R399" s="186"/>
    </row>
    <row r="400" spans="1:18" ht="24.75" customHeight="1" x14ac:dyDescent="0.25">
      <c r="A400" s="59" t="s">
        <v>359</v>
      </c>
      <c r="B400" s="21" t="s">
        <v>8</v>
      </c>
      <c r="C400" s="22">
        <v>50</v>
      </c>
      <c r="D400" s="23">
        <v>50</v>
      </c>
      <c r="E400" s="24">
        <f t="shared" si="28"/>
        <v>100</v>
      </c>
      <c r="F400" s="25"/>
      <c r="G400" s="51"/>
      <c r="H400" s="58">
        <v>100</v>
      </c>
      <c r="I400" s="58">
        <v>100</v>
      </c>
      <c r="J400" s="58">
        <f t="shared" si="29"/>
        <v>100</v>
      </c>
      <c r="K400" s="26" t="s">
        <v>113</v>
      </c>
      <c r="L400" s="215"/>
      <c r="M400" s="231"/>
      <c r="N400" s="27"/>
      <c r="O400" s="246"/>
      <c r="P400" s="246"/>
      <c r="Q400" s="251"/>
      <c r="R400" s="186"/>
    </row>
    <row r="401" spans="1:26" ht="32.25" customHeight="1" x14ac:dyDescent="0.25">
      <c r="A401" s="59" t="s">
        <v>360</v>
      </c>
      <c r="B401" s="21" t="s">
        <v>8</v>
      </c>
      <c r="C401" s="22">
        <v>70</v>
      </c>
      <c r="D401" s="23">
        <v>70</v>
      </c>
      <c r="E401" s="24">
        <f t="shared" si="28"/>
        <v>100</v>
      </c>
      <c r="F401" s="25"/>
      <c r="G401" s="51"/>
      <c r="H401" s="58">
        <v>100</v>
      </c>
      <c r="I401" s="58">
        <v>100</v>
      </c>
      <c r="J401" s="58">
        <f t="shared" si="29"/>
        <v>100</v>
      </c>
      <c r="K401" s="26" t="s">
        <v>113</v>
      </c>
      <c r="L401" s="215"/>
      <c r="M401" s="231"/>
      <c r="N401" s="27"/>
      <c r="O401" s="246"/>
      <c r="P401" s="246"/>
      <c r="Q401" s="251"/>
      <c r="R401" s="186"/>
    </row>
    <row r="402" spans="1:26" ht="17.25" customHeight="1" x14ac:dyDescent="0.25">
      <c r="A402" s="59" t="s">
        <v>361</v>
      </c>
      <c r="B402" s="21" t="s">
        <v>15</v>
      </c>
      <c r="C402" s="149">
        <v>0</v>
      </c>
      <c r="D402" s="65">
        <v>0</v>
      </c>
      <c r="E402" s="65">
        <f t="shared" si="28"/>
        <v>0</v>
      </c>
      <c r="F402" s="25"/>
      <c r="G402" s="51"/>
      <c r="H402" s="58">
        <v>1</v>
      </c>
      <c r="I402" s="58">
        <v>1</v>
      </c>
      <c r="J402" s="58">
        <f t="shared" si="29"/>
        <v>100</v>
      </c>
      <c r="K402" s="26" t="s">
        <v>113</v>
      </c>
      <c r="L402" s="215"/>
      <c r="M402" s="231"/>
      <c r="N402" s="27"/>
      <c r="O402" s="246"/>
      <c r="P402" s="246"/>
      <c r="Q402" s="251"/>
      <c r="R402" s="186"/>
    </row>
    <row r="403" spans="1:26" ht="24.75" x14ac:dyDescent="0.25">
      <c r="A403" s="59" t="s">
        <v>362</v>
      </c>
      <c r="B403" s="21" t="s">
        <v>15</v>
      </c>
      <c r="C403" s="149">
        <v>0</v>
      </c>
      <c r="D403" s="65">
        <v>0</v>
      </c>
      <c r="E403" s="65">
        <f t="shared" si="28"/>
        <v>0</v>
      </c>
      <c r="F403" s="25"/>
      <c r="G403" s="51"/>
      <c r="H403" s="58">
        <v>1</v>
      </c>
      <c r="I403" s="58">
        <v>1</v>
      </c>
      <c r="J403" s="58">
        <f t="shared" si="29"/>
        <v>100</v>
      </c>
      <c r="K403" s="26" t="s">
        <v>113</v>
      </c>
      <c r="L403" s="215"/>
      <c r="M403" s="231"/>
      <c r="N403" s="27"/>
      <c r="O403" s="246"/>
      <c r="P403" s="246"/>
      <c r="Q403" s="251"/>
      <c r="R403" s="186"/>
    </row>
    <row r="404" spans="1:26" ht="17.25" customHeight="1" x14ac:dyDescent="0.25">
      <c r="A404" s="59" t="s">
        <v>363</v>
      </c>
      <c r="B404" s="21" t="s">
        <v>15</v>
      </c>
      <c r="C404" s="22">
        <v>3</v>
      </c>
      <c r="D404" s="23">
        <v>3</v>
      </c>
      <c r="E404" s="24">
        <f t="shared" si="28"/>
        <v>100</v>
      </c>
      <c r="F404" s="25"/>
      <c r="G404" s="51"/>
      <c r="H404" s="58">
        <v>15</v>
      </c>
      <c r="I404" s="58">
        <v>14</v>
      </c>
      <c r="J404" s="58">
        <f t="shared" si="29"/>
        <v>93.333333333333329</v>
      </c>
      <c r="K404" s="26" t="s">
        <v>113</v>
      </c>
      <c r="L404" s="215"/>
      <c r="M404" s="231"/>
      <c r="N404" s="27"/>
      <c r="O404" s="246"/>
      <c r="P404" s="246"/>
      <c r="Q404" s="251"/>
      <c r="R404" s="186"/>
    </row>
    <row r="405" spans="1:26" ht="17.25" customHeight="1" x14ac:dyDescent="0.25">
      <c r="A405" s="59" t="s">
        <v>364</v>
      </c>
      <c r="B405" s="21" t="s">
        <v>15</v>
      </c>
      <c r="C405" s="149">
        <v>0</v>
      </c>
      <c r="D405" s="65">
        <v>0</v>
      </c>
      <c r="E405" s="65">
        <f t="shared" si="28"/>
        <v>0</v>
      </c>
      <c r="F405" s="25"/>
      <c r="G405" s="51"/>
      <c r="H405" s="58">
        <v>1</v>
      </c>
      <c r="I405" s="58">
        <v>1</v>
      </c>
      <c r="J405" s="58">
        <f t="shared" si="29"/>
        <v>100</v>
      </c>
      <c r="K405" s="26" t="s">
        <v>113</v>
      </c>
      <c r="L405" s="215"/>
      <c r="M405" s="231"/>
      <c r="N405" s="27"/>
      <c r="O405" s="246"/>
      <c r="P405" s="246"/>
      <c r="Q405" s="251"/>
      <c r="R405" s="186"/>
    </row>
    <row r="406" spans="1:26" ht="66.75" customHeight="1" x14ac:dyDescent="0.25">
      <c r="A406" s="59" t="s">
        <v>365</v>
      </c>
      <c r="B406" s="21" t="s">
        <v>15</v>
      </c>
      <c r="C406" s="22">
        <v>2</v>
      </c>
      <c r="D406" s="23">
        <v>2</v>
      </c>
      <c r="E406" s="24">
        <f t="shared" si="28"/>
        <v>100</v>
      </c>
      <c r="F406" s="25"/>
      <c r="G406" s="51"/>
      <c r="H406" s="58">
        <v>4</v>
      </c>
      <c r="I406" s="58">
        <v>2</v>
      </c>
      <c r="J406" s="58">
        <f t="shared" si="29"/>
        <v>50</v>
      </c>
      <c r="K406" s="26" t="s">
        <v>113</v>
      </c>
      <c r="L406" s="215"/>
      <c r="M406" s="231"/>
      <c r="N406" s="27"/>
      <c r="O406" s="246"/>
      <c r="P406" s="246"/>
      <c r="Q406" s="251"/>
      <c r="R406" s="175" t="s">
        <v>452</v>
      </c>
    </row>
    <row r="407" spans="1:26" ht="16.5" x14ac:dyDescent="0.25">
      <c r="A407" s="59" t="s">
        <v>366</v>
      </c>
      <c r="B407" s="21" t="s">
        <v>367</v>
      </c>
      <c r="C407" s="149">
        <v>0</v>
      </c>
      <c r="D407" s="65">
        <v>0</v>
      </c>
      <c r="E407" s="65">
        <f t="shared" si="28"/>
        <v>0</v>
      </c>
      <c r="F407" s="25"/>
      <c r="G407" s="51"/>
      <c r="H407" s="58">
        <v>1</v>
      </c>
      <c r="I407" s="58">
        <v>1</v>
      </c>
      <c r="J407" s="58">
        <f t="shared" si="29"/>
        <v>100</v>
      </c>
      <c r="K407" s="26" t="s">
        <v>113</v>
      </c>
      <c r="L407" s="215"/>
      <c r="M407" s="231"/>
      <c r="N407" s="27"/>
      <c r="O407" s="246"/>
      <c r="P407" s="246"/>
      <c r="Q407" s="251"/>
      <c r="R407" s="186"/>
    </row>
    <row r="408" spans="1:26" ht="24.75" customHeight="1" x14ac:dyDescent="0.25">
      <c r="A408" s="59" t="s">
        <v>368</v>
      </c>
      <c r="B408" s="21" t="s">
        <v>15</v>
      </c>
      <c r="C408" s="262">
        <v>1000000</v>
      </c>
      <c r="D408" s="263">
        <v>1000000</v>
      </c>
      <c r="E408" s="24">
        <f t="shared" si="28"/>
        <v>100</v>
      </c>
      <c r="F408" s="25"/>
      <c r="G408" s="51"/>
      <c r="H408" s="171">
        <v>2000000</v>
      </c>
      <c r="I408" s="171">
        <v>2000000</v>
      </c>
      <c r="J408" s="58">
        <f t="shared" si="29"/>
        <v>100</v>
      </c>
      <c r="K408" s="26" t="s">
        <v>113</v>
      </c>
      <c r="L408" s="215"/>
      <c r="M408" s="231"/>
      <c r="N408" s="27"/>
      <c r="O408" s="246"/>
      <c r="P408" s="246"/>
      <c r="Q408" s="251"/>
      <c r="R408" s="186"/>
    </row>
    <row r="409" spans="1:26" ht="24.75" x14ac:dyDescent="0.25">
      <c r="A409" s="59" t="s">
        <v>369</v>
      </c>
      <c r="B409" s="21" t="s">
        <v>15</v>
      </c>
      <c r="C409" s="149">
        <v>0</v>
      </c>
      <c r="D409" s="65">
        <v>0</v>
      </c>
      <c r="E409" s="65">
        <f t="shared" si="28"/>
        <v>0</v>
      </c>
      <c r="F409" s="25"/>
      <c r="G409" s="51"/>
      <c r="H409" s="58">
        <v>1</v>
      </c>
      <c r="I409" s="58">
        <v>1</v>
      </c>
      <c r="J409" s="58">
        <f t="shared" si="29"/>
        <v>100</v>
      </c>
      <c r="K409" s="26" t="s">
        <v>113</v>
      </c>
      <c r="L409" s="215"/>
      <c r="M409" s="231"/>
      <c r="N409" s="27"/>
      <c r="O409" s="246"/>
      <c r="P409" s="246"/>
      <c r="Q409" s="251"/>
      <c r="R409" s="186"/>
    </row>
    <row r="410" spans="1:26" ht="33" x14ac:dyDescent="0.25">
      <c r="A410" s="59" t="s">
        <v>370</v>
      </c>
      <c r="B410" s="21" t="s">
        <v>15</v>
      </c>
      <c r="C410" s="22">
        <v>5</v>
      </c>
      <c r="D410" s="23">
        <v>5</v>
      </c>
      <c r="E410" s="24">
        <f t="shared" si="28"/>
        <v>100</v>
      </c>
      <c r="F410" s="25"/>
      <c r="G410" s="51"/>
      <c r="H410" s="58">
        <v>8</v>
      </c>
      <c r="I410" s="58">
        <v>8</v>
      </c>
      <c r="J410" s="58">
        <f t="shared" si="29"/>
        <v>100</v>
      </c>
      <c r="K410" s="26" t="s">
        <v>113</v>
      </c>
      <c r="L410" s="215"/>
      <c r="M410" s="231"/>
      <c r="N410" s="27"/>
      <c r="O410" s="246"/>
      <c r="P410" s="246"/>
      <c r="Q410" s="251"/>
      <c r="R410" s="186"/>
    </row>
    <row r="411" spans="1:26" ht="24.75" customHeight="1" x14ac:dyDescent="0.25">
      <c r="A411" s="59" t="s">
        <v>371</v>
      </c>
      <c r="B411" s="21" t="s">
        <v>15</v>
      </c>
      <c r="C411" s="149">
        <v>0</v>
      </c>
      <c r="D411" s="65">
        <v>0</v>
      </c>
      <c r="E411" s="65">
        <f t="shared" si="28"/>
        <v>0</v>
      </c>
      <c r="F411" s="25"/>
      <c r="G411" s="51"/>
      <c r="H411" s="58">
        <v>32</v>
      </c>
      <c r="I411" s="58">
        <v>27</v>
      </c>
      <c r="J411" s="58">
        <f t="shared" si="29"/>
        <v>84.375</v>
      </c>
      <c r="K411" s="26" t="s">
        <v>113</v>
      </c>
      <c r="L411" s="215"/>
      <c r="M411" s="231"/>
      <c r="N411" s="27"/>
      <c r="O411" s="246"/>
      <c r="P411" s="246"/>
      <c r="Q411" s="251"/>
      <c r="R411" s="186"/>
    </row>
    <row r="412" spans="1:26" ht="16.5" x14ac:dyDescent="0.25">
      <c r="A412" s="59" t="s">
        <v>178</v>
      </c>
      <c r="B412" s="21" t="s">
        <v>8</v>
      </c>
      <c r="C412" s="149">
        <v>0</v>
      </c>
      <c r="D412" s="65">
        <v>0</v>
      </c>
      <c r="E412" s="65">
        <f t="shared" si="28"/>
        <v>0</v>
      </c>
      <c r="F412" s="25"/>
      <c r="G412" s="51"/>
      <c r="H412" s="58">
        <v>100</v>
      </c>
      <c r="I412" s="58">
        <v>100</v>
      </c>
      <c r="J412" s="58">
        <f t="shared" si="29"/>
        <v>100</v>
      </c>
      <c r="K412" s="26" t="s">
        <v>113</v>
      </c>
      <c r="L412" s="215"/>
      <c r="M412" s="231"/>
      <c r="N412" s="27"/>
      <c r="O412" s="246"/>
      <c r="P412" s="246"/>
      <c r="Q412" s="251"/>
      <c r="R412" s="186"/>
    </row>
    <row r="413" spans="1:26" ht="15.75" customHeight="1" x14ac:dyDescent="0.25">
      <c r="A413" s="59" t="s">
        <v>179</v>
      </c>
      <c r="B413" s="21" t="s">
        <v>15</v>
      </c>
      <c r="C413" s="22">
        <v>6</v>
      </c>
      <c r="D413" s="23">
        <v>6</v>
      </c>
      <c r="E413" s="24">
        <f t="shared" si="28"/>
        <v>100</v>
      </c>
      <c r="F413" s="25"/>
      <c r="G413" s="51"/>
      <c r="H413" s="58">
        <v>14</v>
      </c>
      <c r="I413" s="58">
        <v>14</v>
      </c>
      <c r="J413" s="58">
        <f t="shared" si="29"/>
        <v>100</v>
      </c>
      <c r="K413" s="26" t="s">
        <v>113</v>
      </c>
      <c r="L413" s="215"/>
      <c r="M413" s="231"/>
      <c r="N413" s="27"/>
      <c r="O413" s="246"/>
      <c r="P413" s="246"/>
      <c r="Q413" s="251"/>
      <c r="R413" s="186"/>
    </row>
    <row r="414" spans="1:26" ht="10.5" customHeight="1" x14ac:dyDescent="0.25">
      <c r="A414" s="54" t="s">
        <v>182</v>
      </c>
      <c r="B414" s="55" t="s">
        <v>8</v>
      </c>
      <c r="C414" s="56">
        <v>88</v>
      </c>
      <c r="D414" s="57">
        <v>88</v>
      </c>
      <c r="E414" s="24">
        <f>IFERROR(D414/C414,0)*100</f>
        <v>100</v>
      </c>
      <c r="F414" s="25"/>
      <c r="G414" s="51"/>
      <c r="H414" s="58">
        <v>100</v>
      </c>
      <c r="I414" s="58">
        <v>100</v>
      </c>
      <c r="J414" s="58">
        <f t="shared" si="29"/>
        <v>100</v>
      </c>
      <c r="K414" s="26" t="s">
        <v>113</v>
      </c>
      <c r="L414" s="215">
        <v>0</v>
      </c>
      <c r="M414" s="231"/>
      <c r="N414" s="27"/>
      <c r="O414" s="246"/>
      <c r="P414" s="246"/>
      <c r="Q414" s="251"/>
      <c r="R414" s="186"/>
      <c r="S414" s="150"/>
      <c r="T414" s="150"/>
      <c r="U414" s="150"/>
      <c r="V414" s="150"/>
      <c r="W414" s="150"/>
      <c r="X414" s="150"/>
      <c r="Y414" s="150"/>
      <c r="Z414" s="150"/>
    </row>
    <row r="415" spans="1:26" x14ac:dyDescent="0.25">
      <c r="A415" s="141" t="s">
        <v>372</v>
      </c>
      <c r="B415" s="142"/>
      <c r="C415" s="143"/>
      <c r="D415" s="115"/>
      <c r="E415" s="136">
        <f>AVERAGE(E416,E441,E453,E464,E471)</f>
        <v>86.746230805012672</v>
      </c>
      <c r="F415" s="16"/>
      <c r="G415" s="144">
        <v>81.19</v>
      </c>
      <c r="H415" s="16"/>
      <c r="I415" s="16"/>
      <c r="J415" s="44">
        <f>AVERAGE(J416,J441,J453,J464,J471)</f>
        <v>95.274867570100781</v>
      </c>
      <c r="K415" s="18">
        <v>13.5</v>
      </c>
      <c r="L415" s="214">
        <v>49019665752</v>
      </c>
      <c r="M415" s="238">
        <v>46399141540</v>
      </c>
      <c r="N415" s="191">
        <f>M415/L415*100</f>
        <v>94.65413692280616</v>
      </c>
      <c r="O415" s="238">
        <v>100896162475</v>
      </c>
      <c r="P415" s="238">
        <v>94827253062</v>
      </c>
      <c r="Q415" s="192">
        <f>P415/O415*100</f>
        <v>93.984994806414207</v>
      </c>
      <c r="R415" s="36"/>
      <c r="S415" s="150"/>
      <c r="T415" s="150"/>
      <c r="U415" s="150"/>
      <c r="V415" s="150"/>
      <c r="W415" s="150"/>
      <c r="X415" s="150"/>
      <c r="Y415" s="150"/>
      <c r="Z415" s="150"/>
    </row>
    <row r="416" spans="1:26" x14ac:dyDescent="0.25">
      <c r="A416" s="145" t="s">
        <v>373</v>
      </c>
      <c r="B416" s="146"/>
      <c r="C416" s="147"/>
      <c r="D416" s="148"/>
      <c r="E416" s="44">
        <f>AVERAGE(E417,E422:E424,E427:E434,E440)</f>
        <v>91.699262339663647</v>
      </c>
      <c r="F416" s="42"/>
      <c r="G416" s="43">
        <v>90.7</v>
      </c>
      <c r="H416" s="42"/>
      <c r="I416" s="42"/>
      <c r="J416" s="44">
        <f>AVERAGE(J417:J440)</f>
        <v>93.08335262822095</v>
      </c>
      <c r="K416" s="45">
        <v>25</v>
      </c>
      <c r="L416" s="216">
        <v>13571369770</v>
      </c>
      <c r="M416" s="232">
        <v>13155324353</v>
      </c>
      <c r="N416" s="178">
        <f>M416/L416*100</f>
        <v>96.934388908040191</v>
      </c>
      <c r="O416" s="232">
        <v>36380919776</v>
      </c>
      <c r="P416" s="232">
        <v>34110200625</v>
      </c>
      <c r="Q416" s="253">
        <f>P416/O416*100</f>
        <v>93.758488886534522</v>
      </c>
      <c r="R416" s="46"/>
    </row>
    <row r="417" spans="1:18" ht="92.25" customHeight="1" x14ac:dyDescent="0.25">
      <c r="A417" s="59" t="s">
        <v>374</v>
      </c>
      <c r="B417" s="21" t="s">
        <v>31</v>
      </c>
      <c r="C417" s="22">
        <v>1</v>
      </c>
      <c r="D417" s="23">
        <v>0.5</v>
      </c>
      <c r="E417" s="58">
        <f>(D417/C417)*100</f>
        <v>50</v>
      </c>
      <c r="F417" s="25"/>
      <c r="G417" s="51"/>
      <c r="H417" s="61">
        <v>1</v>
      </c>
      <c r="I417" s="61">
        <v>0.5</v>
      </c>
      <c r="J417" s="58">
        <f>(I417/H417)*100</f>
        <v>50</v>
      </c>
      <c r="K417" s="26"/>
      <c r="L417" s="215"/>
      <c r="M417" s="231"/>
      <c r="N417" s="27"/>
      <c r="O417" s="246"/>
      <c r="P417" s="246"/>
      <c r="Q417" s="251"/>
      <c r="R417" s="79" t="s">
        <v>453</v>
      </c>
    </row>
    <row r="418" spans="1:18" ht="24.75" x14ac:dyDescent="0.25">
      <c r="A418" s="59" t="s">
        <v>200</v>
      </c>
      <c r="B418" s="21" t="s">
        <v>51</v>
      </c>
      <c r="C418" s="66">
        <v>0</v>
      </c>
      <c r="D418" s="66">
        <v>0</v>
      </c>
      <c r="E418" s="66">
        <v>0</v>
      </c>
      <c r="F418" s="25"/>
      <c r="G418" s="51"/>
      <c r="H418" s="61">
        <v>14</v>
      </c>
      <c r="I418" s="61">
        <v>14</v>
      </c>
      <c r="J418" s="58">
        <f t="shared" ref="J418:J440" si="30">(I418/H418)*100</f>
        <v>100</v>
      </c>
      <c r="K418" s="26"/>
      <c r="L418" s="215"/>
      <c r="M418" s="231"/>
      <c r="N418" s="27"/>
      <c r="O418" s="246"/>
      <c r="P418" s="246"/>
      <c r="Q418" s="251"/>
      <c r="R418" s="83"/>
    </row>
    <row r="419" spans="1:18" ht="16.5" x14ac:dyDescent="0.25">
      <c r="A419" s="59" t="s">
        <v>375</v>
      </c>
      <c r="B419" s="21" t="s">
        <v>31</v>
      </c>
      <c r="C419" s="66">
        <v>0</v>
      </c>
      <c r="D419" s="66">
        <v>0</v>
      </c>
      <c r="E419" s="66">
        <v>0</v>
      </c>
      <c r="F419" s="25"/>
      <c r="G419" s="51"/>
      <c r="H419" s="61">
        <v>5</v>
      </c>
      <c r="I419" s="61">
        <v>5</v>
      </c>
      <c r="J419" s="58">
        <f t="shared" si="30"/>
        <v>100</v>
      </c>
      <c r="K419" s="26"/>
      <c r="L419" s="215"/>
      <c r="M419" s="231"/>
      <c r="N419" s="27"/>
      <c r="O419" s="246"/>
      <c r="P419" s="246"/>
      <c r="Q419" s="251"/>
      <c r="R419" s="83"/>
    </row>
    <row r="420" spans="1:18" ht="9" customHeight="1" x14ac:dyDescent="0.25">
      <c r="A420" s="59" t="s">
        <v>376</v>
      </c>
      <c r="B420" s="21" t="s">
        <v>51</v>
      </c>
      <c r="C420" s="66">
        <v>0</v>
      </c>
      <c r="D420" s="66">
        <v>0</v>
      </c>
      <c r="E420" s="66">
        <v>0</v>
      </c>
      <c r="F420" s="25"/>
      <c r="G420" s="51"/>
      <c r="H420" s="61">
        <v>22.8</v>
      </c>
      <c r="I420" s="61">
        <v>19</v>
      </c>
      <c r="J420" s="58">
        <f t="shared" si="30"/>
        <v>83.333333333333329</v>
      </c>
      <c r="K420" s="26"/>
      <c r="L420" s="215"/>
      <c r="M420" s="231"/>
      <c r="N420" s="27"/>
      <c r="O420" s="246"/>
      <c r="P420" s="246"/>
      <c r="Q420" s="251"/>
      <c r="R420" s="83"/>
    </row>
    <row r="421" spans="1:18" ht="22.5" customHeight="1" x14ac:dyDescent="0.25">
      <c r="A421" s="59" t="s">
        <v>377</v>
      </c>
      <c r="B421" s="21" t="s">
        <v>8</v>
      </c>
      <c r="C421" s="66">
        <v>0</v>
      </c>
      <c r="D421" s="66">
        <v>0</v>
      </c>
      <c r="E421" s="66">
        <v>0</v>
      </c>
      <c r="F421" s="25"/>
      <c r="G421" s="51"/>
      <c r="H421" s="61">
        <v>100</v>
      </c>
      <c r="I421" s="61">
        <v>100</v>
      </c>
      <c r="J421" s="58">
        <f t="shared" si="30"/>
        <v>100</v>
      </c>
      <c r="K421" s="26"/>
      <c r="L421" s="215"/>
      <c r="M421" s="231"/>
      <c r="N421" s="27"/>
      <c r="O421" s="246"/>
      <c r="P421" s="246"/>
      <c r="Q421" s="251"/>
      <c r="R421" s="83"/>
    </row>
    <row r="422" spans="1:18" ht="16.5" x14ac:dyDescent="0.25">
      <c r="A422" s="59" t="s">
        <v>378</v>
      </c>
      <c r="B422" s="21" t="s">
        <v>254</v>
      </c>
      <c r="C422" s="22">
        <v>1</v>
      </c>
      <c r="D422" s="23">
        <v>1</v>
      </c>
      <c r="E422" s="24">
        <f>(D422/C422)*100</f>
        <v>100</v>
      </c>
      <c r="F422" s="25"/>
      <c r="G422" s="51"/>
      <c r="H422" s="61">
        <v>2</v>
      </c>
      <c r="I422" s="61">
        <v>2</v>
      </c>
      <c r="J422" s="58">
        <f t="shared" si="30"/>
        <v>100</v>
      </c>
      <c r="K422" s="26"/>
      <c r="L422" s="215"/>
      <c r="M422" s="231"/>
      <c r="N422" s="27"/>
      <c r="O422" s="246"/>
      <c r="P422" s="246"/>
      <c r="Q422" s="251"/>
      <c r="R422" s="83"/>
    </row>
    <row r="423" spans="1:18" ht="18.75" customHeight="1" x14ac:dyDescent="0.25">
      <c r="A423" s="59" t="s">
        <v>379</v>
      </c>
      <c r="B423" s="21" t="s">
        <v>8</v>
      </c>
      <c r="C423" s="22">
        <v>80</v>
      </c>
      <c r="D423" s="23">
        <v>80</v>
      </c>
      <c r="E423" s="24">
        <f t="shared" ref="E423:E440" si="31">(D423/C423)*100</f>
        <v>100</v>
      </c>
      <c r="F423" s="25"/>
      <c r="G423" s="51"/>
      <c r="H423" s="61">
        <v>100</v>
      </c>
      <c r="I423" s="61">
        <v>100</v>
      </c>
      <c r="J423" s="58">
        <f t="shared" si="30"/>
        <v>100</v>
      </c>
      <c r="K423" s="26"/>
      <c r="L423" s="215"/>
      <c r="M423" s="231"/>
      <c r="N423" s="27"/>
      <c r="O423" s="246"/>
      <c r="P423" s="246"/>
      <c r="Q423" s="251"/>
      <c r="R423" s="83"/>
    </row>
    <row r="424" spans="1:18" ht="15.75" customHeight="1" x14ac:dyDescent="0.25">
      <c r="A424" s="59" t="s">
        <v>256</v>
      </c>
      <c r="B424" s="21" t="s">
        <v>8</v>
      </c>
      <c r="C424" s="22">
        <v>100</v>
      </c>
      <c r="D424" s="23">
        <v>100</v>
      </c>
      <c r="E424" s="24">
        <f t="shared" si="31"/>
        <v>100</v>
      </c>
      <c r="F424" s="25"/>
      <c r="G424" s="51"/>
      <c r="H424" s="197">
        <v>100</v>
      </c>
      <c r="I424" s="197">
        <v>100</v>
      </c>
      <c r="J424" s="58">
        <f t="shared" si="30"/>
        <v>100</v>
      </c>
      <c r="K424" s="26"/>
      <c r="L424" s="215"/>
      <c r="M424" s="231"/>
      <c r="N424" s="27"/>
      <c r="O424" s="246"/>
      <c r="P424" s="246"/>
      <c r="Q424" s="251"/>
      <c r="R424" s="83"/>
    </row>
    <row r="425" spans="1:18" ht="24.75" x14ac:dyDescent="0.25">
      <c r="A425" s="59" t="s">
        <v>380</v>
      </c>
      <c r="B425" s="21" t="s">
        <v>15</v>
      </c>
      <c r="C425" s="66">
        <v>0</v>
      </c>
      <c r="D425" s="66">
        <v>0</v>
      </c>
      <c r="E425" s="66">
        <v>0</v>
      </c>
      <c r="F425" s="25"/>
      <c r="G425" s="51"/>
      <c r="H425" s="61">
        <v>12</v>
      </c>
      <c r="I425" s="61">
        <v>14</v>
      </c>
      <c r="J425" s="58">
        <v>100</v>
      </c>
      <c r="K425" s="26"/>
      <c r="L425" s="215"/>
      <c r="M425" s="231"/>
      <c r="N425" s="27"/>
      <c r="O425" s="246"/>
      <c r="P425" s="246"/>
      <c r="Q425" s="251"/>
      <c r="R425" s="83"/>
    </row>
    <row r="426" spans="1:18" ht="27" customHeight="1" x14ac:dyDescent="0.25">
      <c r="A426" s="59" t="s">
        <v>381</v>
      </c>
      <c r="B426" s="21" t="s">
        <v>15</v>
      </c>
      <c r="C426" s="66">
        <v>0</v>
      </c>
      <c r="D426" s="66">
        <v>0</v>
      </c>
      <c r="E426" s="66">
        <v>0</v>
      </c>
      <c r="F426" s="25"/>
      <c r="G426" s="51"/>
      <c r="H426" s="61">
        <v>13</v>
      </c>
      <c r="I426" s="61">
        <v>13</v>
      </c>
      <c r="J426" s="58">
        <f t="shared" si="30"/>
        <v>100</v>
      </c>
      <c r="K426" s="26"/>
      <c r="L426" s="215"/>
      <c r="M426" s="231"/>
      <c r="N426" s="27"/>
      <c r="O426" s="246"/>
      <c r="P426" s="246"/>
      <c r="Q426" s="251"/>
      <c r="R426" s="83"/>
    </row>
    <row r="427" spans="1:18" ht="17.25" customHeight="1" x14ac:dyDescent="0.25">
      <c r="A427" s="59" t="s">
        <v>382</v>
      </c>
      <c r="B427" s="21" t="s">
        <v>15</v>
      </c>
      <c r="C427" s="22">
        <v>7000</v>
      </c>
      <c r="D427" s="23">
        <v>6697</v>
      </c>
      <c r="E427" s="24">
        <f t="shared" si="31"/>
        <v>95.671428571428578</v>
      </c>
      <c r="F427" s="25"/>
      <c r="G427" s="51"/>
      <c r="H427" s="61">
        <v>19960</v>
      </c>
      <c r="I427" s="61">
        <v>22968</v>
      </c>
      <c r="J427" s="58">
        <v>100</v>
      </c>
      <c r="K427" s="26"/>
      <c r="L427" s="215"/>
      <c r="M427" s="231"/>
      <c r="N427" s="27"/>
      <c r="O427" s="246"/>
      <c r="P427" s="246"/>
      <c r="Q427" s="251"/>
      <c r="R427" s="83"/>
    </row>
    <row r="428" spans="1:18" ht="9.75" customHeight="1" x14ac:dyDescent="0.25">
      <c r="A428" s="59" t="s">
        <v>383</v>
      </c>
      <c r="B428" s="21" t="s">
        <v>15</v>
      </c>
      <c r="C428" s="22">
        <v>37960</v>
      </c>
      <c r="D428" s="23">
        <v>38051</v>
      </c>
      <c r="E428" s="24">
        <v>100</v>
      </c>
      <c r="F428" s="25"/>
      <c r="G428" s="51"/>
      <c r="H428" s="61">
        <v>37960</v>
      </c>
      <c r="I428" s="61">
        <v>38051</v>
      </c>
      <c r="J428" s="58">
        <v>100</v>
      </c>
      <c r="K428" s="26"/>
      <c r="L428" s="215"/>
      <c r="M428" s="231"/>
      <c r="N428" s="27"/>
      <c r="O428" s="246"/>
      <c r="P428" s="246"/>
      <c r="Q428" s="251"/>
      <c r="R428" s="83"/>
    </row>
    <row r="429" spans="1:18" ht="65.25" customHeight="1" x14ac:dyDescent="0.25">
      <c r="A429" s="59" t="s">
        <v>384</v>
      </c>
      <c r="B429" s="21" t="s">
        <v>385</v>
      </c>
      <c r="C429" s="22">
        <v>338239</v>
      </c>
      <c r="D429" s="23">
        <v>221580</v>
      </c>
      <c r="E429" s="24">
        <f t="shared" si="31"/>
        <v>65.509890935108018</v>
      </c>
      <c r="F429" s="25"/>
      <c r="G429" s="51"/>
      <c r="H429" s="61">
        <v>607350</v>
      </c>
      <c r="I429" s="61">
        <v>490691</v>
      </c>
      <c r="J429" s="58">
        <f t="shared" si="30"/>
        <v>80.79212974396971</v>
      </c>
      <c r="K429" s="26"/>
      <c r="L429" s="215"/>
      <c r="M429" s="231"/>
      <c r="N429" s="27"/>
      <c r="O429" s="246"/>
      <c r="P429" s="246"/>
      <c r="Q429" s="251"/>
      <c r="R429" s="83" t="s">
        <v>454</v>
      </c>
    </row>
    <row r="430" spans="1:18" ht="25.5" customHeight="1" x14ac:dyDescent="0.25">
      <c r="A430" s="59" t="s">
        <v>368</v>
      </c>
      <c r="B430" s="21" t="s">
        <v>15</v>
      </c>
      <c r="C430" s="22">
        <v>275000</v>
      </c>
      <c r="D430" s="23">
        <v>250000</v>
      </c>
      <c r="E430" s="24">
        <f t="shared" si="31"/>
        <v>90.909090909090907</v>
      </c>
      <c r="F430" s="25"/>
      <c r="G430" s="51"/>
      <c r="H430" s="61">
        <v>800000</v>
      </c>
      <c r="I430" s="61">
        <v>775000</v>
      </c>
      <c r="J430" s="58">
        <f t="shared" si="30"/>
        <v>96.875</v>
      </c>
      <c r="K430" s="26"/>
      <c r="L430" s="215"/>
      <c r="M430" s="231"/>
      <c r="N430" s="27"/>
      <c r="O430" s="246"/>
      <c r="P430" s="246"/>
      <c r="Q430" s="251"/>
      <c r="R430" s="83"/>
    </row>
    <row r="431" spans="1:18" ht="17.25" customHeight="1" x14ac:dyDescent="0.25">
      <c r="A431" s="59" t="s">
        <v>386</v>
      </c>
      <c r="B431" s="21" t="s">
        <v>15</v>
      </c>
      <c r="C431" s="22">
        <v>4303</v>
      </c>
      <c r="D431" s="23">
        <v>4303</v>
      </c>
      <c r="E431" s="24">
        <f t="shared" si="31"/>
        <v>100</v>
      </c>
      <c r="F431" s="25"/>
      <c r="G431" s="51"/>
      <c r="H431" s="61">
        <v>9700</v>
      </c>
      <c r="I431" s="61">
        <v>9973</v>
      </c>
      <c r="J431" s="58">
        <v>100</v>
      </c>
      <c r="K431" s="26"/>
      <c r="L431" s="215"/>
      <c r="M431" s="231"/>
      <c r="N431" s="27"/>
      <c r="O431" s="246"/>
      <c r="P431" s="246"/>
      <c r="Q431" s="251"/>
      <c r="R431" s="83"/>
    </row>
    <row r="432" spans="1:18" ht="16.5" x14ac:dyDescent="0.25">
      <c r="A432" s="59" t="s">
        <v>387</v>
      </c>
      <c r="B432" s="21" t="s">
        <v>15</v>
      </c>
      <c r="C432" s="22">
        <v>1335</v>
      </c>
      <c r="D432" s="23">
        <v>1470</v>
      </c>
      <c r="E432" s="24">
        <v>100</v>
      </c>
      <c r="F432" s="25"/>
      <c r="G432" s="51"/>
      <c r="H432" s="61">
        <v>1335</v>
      </c>
      <c r="I432" s="61">
        <v>1470</v>
      </c>
      <c r="J432" s="58">
        <v>100</v>
      </c>
      <c r="K432" s="26"/>
      <c r="L432" s="215"/>
      <c r="M432" s="231"/>
      <c r="N432" s="27"/>
      <c r="O432" s="246"/>
      <c r="P432" s="246"/>
      <c r="Q432" s="251"/>
      <c r="R432" s="83"/>
    </row>
    <row r="433" spans="1:18" ht="16.5" x14ac:dyDescent="0.25">
      <c r="A433" s="59" t="s">
        <v>178</v>
      </c>
      <c r="B433" s="21" t="s">
        <v>8</v>
      </c>
      <c r="C433" s="22">
        <v>100</v>
      </c>
      <c r="D433" s="23">
        <v>100</v>
      </c>
      <c r="E433" s="24">
        <f t="shared" si="31"/>
        <v>100</v>
      </c>
      <c r="F433" s="25"/>
      <c r="G433" s="51"/>
      <c r="H433" s="61">
        <v>100</v>
      </c>
      <c r="I433" s="61">
        <v>100</v>
      </c>
      <c r="J433" s="58">
        <f t="shared" si="30"/>
        <v>100</v>
      </c>
      <c r="K433" s="26"/>
      <c r="L433" s="215"/>
      <c r="M433" s="231"/>
      <c r="N433" s="27"/>
      <c r="O433" s="246"/>
      <c r="P433" s="246"/>
      <c r="Q433" s="251"/>
      <c r="R433" s="83"/>
    </row>
    <row r="434" spans="1:18" ht="17.25" customHeight="1" x14ac:dyDescent="0.25">
      <c r="A434" s="59" t="s">
        <v>179</v>
      </c>
      <c r="B434" s="21" t="s">
        <v>15</v>
      </c>
      <c r="C434" s="22">
        <v>2</v>
      </c>
      <c r="D434" s="23">
        <v>2</v>
      </c>
      <c r="E434" s="24">
        <f t="shared" si="31"/>
        <v>100</v>
      </c>
      <c r="F434" s="25"/>
      <c r="G434" s="51"/>
      <c r="H434" s="61">
        <v>40</v>
      </c>
      <c r="I434" s="61">
        <v>40</v>
      </c>
      <c r="J434" s="58">
        <f t="shared" si="30"/>
        <v>100</v>
      </c>
      <c r="K434" s="26"/>
      <c r="L434" s="215"/>
      <c r="M434" s="231"/>
      <c r="N434" s="27"/>
      <c r="O434" s="246"/>
      <c r="P434" s="246"/>
      <c r="Q434" s="251"/>
      <c r="R434" s="83"/>
    </row>
    <row r="435" spans="1:18" ht="25.5" customHeight="1" x14ac:dyDescent="0.25">
      <c r="A435" s="59" t="s">
        <v>388</v>
      </c>
      <c r="B435" s="21" t="s">
        <v>8</v>
      </c>
      <c r="C435" s="66">
        <v>0</v>
      </c>
      <c r="D435" s="66">
        <v>0</v>
      </c>
      <c r="E435" s="66">
        <v>0</v>
      </c>
      <c r="F435" s="25"/>
      <c r="G435" s="51"/>
      <c r="H435" s="61">
        <v>100</v>
      </c>
      <c r="I435" s="61">
        <v>100</v>
      </c>
      <c r="J435" s="58">
        <f t="shared" si="30"/>
        <v>100</v>
      </c>
      <c r="K435" s="26"/>
      <c r="L435" s="215"/>
      <c r="M435" s="231"/>
      <c r="N435" s="27"/>
      <c r="O435" s="246"/>
      <c r="P435" s="246"/>
      <c r="Q435" s="251"/>
      <c r="R435" s="83"/>
    </row>
    <row r="436" spans="1:18" ht="16.5" x14ac:dyDescent="0.25">
      <c r="A436" s="59" t="s">
        <v>389</v>
      </c>
      <c r="B436" s="21" t="s">
        <v>250</v>
      </c>
      <c r="C436" s="66">
        <v>0</v>
      </c>
      <c r="D436" s="66">
        <v>0</v>
      </c>
      <c r="E436" s="66">
        <v>0</v>
      </c>
      <c r="F436" s="25"/>
      <c r="G436" s="51"/>
      <c r="H436" s="61">
        <v>1</v>
      </c>
      <c r="I436" s="61">
        <v>1</v>
      </c>
      <c r="J436" s="58">
        <f t="shared" si="30"/>
        <v>100</v>
      </c>
      <c r="K436" s="26"/>
      <c r="L436" s="215"/>
      <c r="M436" s="231"/>
      <c r="N436" s="27"/>
      <c r="O436" s="246"/>
      <c r="P436" s="246"/>
      <c r="Q436" s="251"/>
      <c r="R436" s="83"/>
    </row>
    <row r="437" spans="1:18" ht="16.5" x14ac:dyDescent="0.25">
      <c r="A437" s="59" t="s">
        <v>338</v>
      </c>
      <c r="B437" s="21" t="s">
        <v>339</v>
      </c>
      <c r="C437" s="66">
        <v>0</v>
      </c>
      <c r="D437" s="66">
        <v>0</v>
      </c>
      <c r="E437" s="66">
        <v>0</v>
      </c>
      <c r="F437" s="25"/>
      <c r="G437" s="51"/>
      <c r="H437" s="61">
        <v>5</v>
      </c>
      <c r="I437" s="61">
        <v>4</v>
      </c>
      <c r="J437" s="58">
        <f t="shared" si="30"/>
        <v>80</v>
      </c>
      <c r="K437" s="26"/>
      <c r="L437" s="215"/>
      <c r="M437" s="231"/>
      <c r="N437" s="27"/>
      <c r="O437" s="246"/>
      <c r="P437" s="246"/>
      <c r="Q437" s="251"/>
      <c r="R437" s="83"/>
    </row>
    <row r="438" spans="1:18" ht="16.5" x14ac:dyDescent="0.25">
      <c r="A438" s="59" t="s">
        <v>390</v>
      </c>
      <c r="B438" s="21" t="s">
        <v>8</v>
      </c>
      <c r="C438" s="66">
        <v>0</v>
      </c>
      <c r="D438" s="66">
        <v>0</v>
      </c>
      <c r="E438" s="66">
        <v>0</v>
      </c>
      <c r="F438" s="25"/>
      <c r="G438" s="51"/>
      <c r="H438" s="61">
        <v>100</v>
      </c>
      <c r="I438" s="61">
        <v>100</v>
      </c>
      <c r="J438" s="58">
        <f t="shared" si="30"/>
        <v>100</v>
      </c>
      <c r="K438" s="26"/>
      <c r="L438" s="215"/>
      <c r="M438" s="231"/>
      <c r="N438" s="27"/>
      <c r="O438" s="246"/>
      <c r="P438" s="246"/>
      <c r="Q438" s="251"/>
      <c r="R438" s="83"/>
    </row>
    <row r="439" spans="1:18" ht="33" customHeight="1" x14ac:dyDescent="0.25">
      <c r="A439" s="59" t="s">
        <v>391</v>
      </c>
      <c r="B439" s="21" t="s">
        <v>254</v>
      </c>
      <c r="C439" s="66">
        <v>0</v>
      </c>
      <c r="D439" s="66">
        <v>0</v>
      </c>
      <c r="E439" s="66">
        <v>0</v>
      </c>
      <c r="F439" s="25"/>
      <c r="G439" s="51"/>
      <c r="H439" s="61">
        <v>5</v>
      </c>
      <c r="I439" s="61">
        <v>2.25</v>
      </c>
      <c r="J439" s="58">
        <f t="shared" si="30"/>
        <v>45</v>
      </c>
      <c r="K439" s="26"/>
      <c r="L439" s="215"/>
      <c r="M439" s="231"/>
      <c r="N439" s="27"/>
      <c r="O439" s="246"/>
      <c r="P439" s="246"/>
      <c r="Q439" s="251"/>
      <c r="R439" s="83" t="s">
        <v>455</v>
      </c>
    </row>
    <row r="440" spans="1:18" ht="16.5" x14ac:dyDescent="0.25">
      <c r="A440" s="59" t="s">
        <v>392</v>
      </c>
      <c r="B440" s="21" t="s">
        <v>393</v>
      </c>
      <c r="C440" s="22">
        <v>2</v>
      </c>
      <c r="D440" s="23">
        <v>1.8</v>
      </c>
      <c r="E440" s="24">
        <f t="shared" si="31"/>
        <v>90</v>
      </c>
      <c r="F440" s="25"/>
      <c r="G440" s="51"/>
      <c r="H440" s="61">
        <v>10</v>
      </c>
      <c r="I440" s="61">
        <v>9.8000000000000007</v>
      </c>
      <c r="J440" s="58">
        <f t="shared" si="30"/>
        <v>98.000000000000014</v>
      </c>
      <c r="K440" s="26"/>
      <c r="L440" s="215"/>
      <c r="M440" s="231"/>
      <c r="N440" s="27"/>
      <c r="O440" s="246"/>
      <c r="P440" s="246"/>
      <c r="Q440" s="251"/>
      <c r="R440" s="94"/>
    </row>
    <row r="441" spans="1:18" x14ac:dyDescent="0.25">
      <c r="A441" s="135" t="s">
        <v>394</v>
      </c>
      <c r="B441" s="52"/>
      <c r="C441" s="53"/>
      <c r="D441" s="104"/>
      <c r="E441" s="44">
        <f>AVERAGE(E442:E444,E447:E448)</f>
        <v>93.002275151084262</v>
      </c>
      <c r="F441" s="42"/>
      <c r="G441" s="43">
        <v>95.2</v>
      </c>
      <c r="H441" s="42"/>
      <c r="I441" s="42"/>
      <c r="J441" s="44">
        <f>AVERAGE(J442:J452)</f>
        <v>97.139898989898981</v>
      </c>
      <c r="K441" s="45">
        <v>20.2</v>
      </c>
      <c r="L441" s="216">
        <v>3233000000</v>
      </c>
      <c r="M441" s="232">
        <v>3073766229</v>
      </c>
      <c r="N441" s="178">
        <f>M441/L441*100</f>
        <v>95.074736436746051</v>
      </c>
      <c r="O441" s="232">
        <v>13331401000</v>
      </c>
      <c r="P441" s="232">
        <v>12019134915</v>
      </c>
      <c r="Q441" s="253">
        <f>P441/O441*100</f>
        <v>90.156577804538315</v>
      </c>
      <c r="R441" s="46"/>
    </row>
    <row r="442" spans="1:18" ht="30" customHeight="1" x14ac:dyDescent="0.25">
      <c r="A442" s="59" t="s">
        <v>395</v>
      </c>
      <c r="B442" s="21" t="s">
        <v>8</v>
      </c>
      <c r="C442" s="22">
        <v>29.1</v>
      </c>
      <c r="D442" s="23">
        <v>26.2</v>
      </c>
      <c r="E442" s="24">
        <f>IFERROR(D442/C442,0)*100</f>
        <v>90.034364261168378</v>
      </c>
      <c r="F442" s="25"/>
      <c r="G442" s="51"/>
      <c r="H442" s="58">
        <v>100</v>
      </c>
      <c r="I442" s="58">
        <v>96.1</v>
      </c>
      <c r="J442" s="58">
        <f>IFERROR(I442/H442,0)*100</f>
        <v>96.1</v>
      </c>
      <c r="K442" s="26" t="s">
        <v>113</v>
      </c>
      <c r="L442" s="215"/>
      <c r="M442" s="231"/>
      <c r="N442" s="27"/>
      <c r="O442" s="246"/>
      <c r="P442" s="246"/>
      <c r="Q442" s="251"/>
      <c r="R442" s="186"/>
    </row>
    <row r="443" spans="1:18" ht="16.5" customHeight="1" x14ac:dyDescent="0.25">
      <c r="A443" s="59" t="s">
        <v>396</v>
      </c>
      <c r="B443" s="21" t="s">
        <v>8</v>
      </c>
      <c r="C443" s="22">
        <v>40</v>
      </c>
      <c r="D443" s="23">
        <v>34.799999999999997</v>
      </c>
      <c r="E443" s="24">
        <f t="shared" ref="E443:E452" si="32">IFERROR(D443/C443,0)*100</f>
        <v>86.999999999999986</v>
      </c>
      <c r="F443" s="25"/>
      <c r="G443" s="51"/>
      <c r="H443" s="58">
        <v>100</v>
      </c>
      <c r="I443" s="58">
        <v>77.8</v>
      </c>
      <c r="J443" s="58">
        <f t="shared" ref="J443:J452" si="33">IFERROR(I443/H443,0)*100</f>
        <v>77.8</v>
      </c>
      <c r="K443" s="26" t="s">
        <v>113</v>
      </c>
      <c r="L443" s="215"/>
      <c r="M443" s="231"/>
      <c r="N443" s="27"/>
      <c r="O443" s="246"/>
      <c r="P443" s="246"/>
      <c r="Q443" s="251"/>
      <c r="R443" s="186"/>
    </row>
    <row r="444" spans="1:18" ht="17.25" customHeight="1" x14ac:dyDescent="0.25">
      <c r="A444" s="59" t="s">
        <v>397</v>
      </c>
      <c r="B444" s="21" t="s">
        <v>8</v>
      </c>
      <c r="C444" s="22">
        <v>36.25</v>
      </c>
      <c r="D444" s="23">
        <v>36</v>
      </c>
      <c r="E444" s="24">
        <f t="shared" si="32"/>
        <v>99.310344827586206</v>
      </c>
      <c r="F444" s="25"/>
      <c r="G444" s="51"/>
      <c r="H444" s="58">
        <v>100</v>
      </c>
      <c r="I444" s="58">
        <v>99.75</v>
      </c>
      <c r="J444" s="58">
        <f t="shared" si="33"/>
        <v>99.75</v>
      </c>
      <c r="K444" s="26" t="s">
        <v>113</v>
      </c>
      <c r="L444" s="215"/>
      <c r="M444" s="231"/>
      <c r="N444" s="27"/>
      <c r="O444" s="246"/>
      <c r="P444" s="246"/>
      <c r="Q444" s="251"/>
      <c r="R444" s="186"/>
    </row>
    <row r="445" spans="1:18" ht="24.75" x14ac:dyDescent="0.25">
      <c r="A445" s="59" t="s">
        <v>302</v>
      </c>
      <c r="B445" s="21" t="s">
        <v>31</v>
      </c>
      <c r="C445" s="149">
        <v>0</v>
      </c>
      <c r="D445" s="65">
        <v>0</v>
      </c>
      <c r="E445" s="66">
        <f t="shared" si="32"/>
        <v>0</v>
      </c>
      <c r="F445" s="25"/>
      <c r="G445" s="51"/>
      <c r="H445" s="58">
        <v>2</v>
      </c>
      <c r="I445" s="58">
        <v>2</v>
      </c>
      <c r="J445" s="58">
        <f t="shared" si="33"/>
        <v>100</v>
      </c>
      <c r="K445" s="26" t="s">
        <v>113</v>
      </c>
      <c r="L445" s="215"/>
      <c r="M445" s="231"/>
      <c r="N445" s="27"/>
      <c r="O445" s="246"/>
      <c r="P445" s="246"/>
      <c r="Q445" s="251"/>
      <c r="R445" s="186"/>
    </row>
    <row r="446" spans="1:18" ht="16.5" x14ac:dyDescent="0.25">
      <c r="A446" s="59" t="s">
        <v>398</v>
      </c>
      <c r="B446" s="21" t="s">
        <v>15</v>
      </c>
      <c r="C446" s="149">
        <v>0</v>
      </c>
      <c r="D446" s="65">
        <v>0</v>
      </c>
      <c r="E446" s="66">
        <f t="shared" si="32"/>
        <v>0</v>
      </c>
      <c r="F446" s="25"/>
      <c r="G446" s="51"/>
      <c r="H446" s="58">
        <v>1</v>
      </c>
      <c r="I446" s="58">
        <v>1</v>
      </c>
      <c r="J446" s="58">
        <f t="shared" si="33"/>
        <v>100</v>
      </c>
      <c r="K446" s="26" t="s">
        <v>113</v>
      </c>
      <c r="L446" s="215"/>
      <c r="M446" s="231"/>
      <c r="N446" s="27"/>
      <c r="O446" s="246"/>
      <c r="P446" s="246"/>
      <c r="Q446" s="251"/>
      <c r="R446" s="186"/>
    </row>
    <row r="447" spans="1:18" ht="15.75" customHeight="1" x14ac:dyDescent="0.25">
      <c r="A447" s="59" t="s">
        <v>307</v>
      </c>
      <c r="B447" s="21" t="s">
        <v>15</v>
      </c>
      <c r="C447" s="22">
        <v>1</v>
      </c>
      <c r="D447" s="23">
        <v>0.92</v>
      </c>
      <c r="E447" s="24">
        <f t="shared" si="32"/>
        <v>92</v>
      </c>
      <c r="F447" s="25"/>
      <c r="G447" s="51"/>
      <c r="H447" s="58">
        <v>2</v>
      </c>
      <c r="I447" s="58">
        <v>1.92</v>
      </c>
      <c r="J447" s="58">
        <f t="shared" si="33"/>
        <v>96</v>
      </c>
      <c r="K447" s="26" t="s">
        <v>113</v>
      </c>
      <c r="L447" s="215"/>
      <c r="M447" s="231"/>
      <c r="N447" s="27"/>
      <c r="O447" s="246"/>
      <c r="P447" s="246"/>
      <c r="Q447" s="251"/>
      <c r="R447" s="186"/>
    </row>
    <row r="448" spans="1:18" ht="25.5" customHeight="1" x14ac:dyDescent="0.25">
      <c r="A448" s="59" t="s">
        <v>399</v>
      </c>
      <c r="B448" s="21" t="s">
        <v>8</v>
      </c>
      <c r="C448" s="22">
        <v>30</v>
      </c>
      <c r="D448" s="23">
        <v>29</v>
      </c>
      <c r="E448" s="24">
        <f t="shared" si="32"/>
        <v>96.666666666666671</v>
      </c>
      <c r="F448" s="25"/>
      <c r="G448" s="51"/>
      <c r="H448" s="58">
        <v>90</v>
      </c>
      <c r="I448" s="58">
        <v>89</v>
      </c>
      <c r="J448" s="58">
        <f t="shared" si="33"/>
        <v>98.888888888888886</v>
      </c>
      <c r="K448" s="26" t="s">
        <v>113</v>
      </c>
      <c r="L448" s="215"/>
      <c r="M448" s="231"/>
      <c r="N448" s="27"/>
      <c r="O448" s="246"/>
      <c r="P448" s="246"/>
      <c r="Q448" s="251"/>
      <c r="R448" s="186"/>
    </row>
    <row r="449" spans="1:18" ht="20.25" customHeight="1" x14ac:dyDescent="0.25">
      <c r="A449" s="59" t="s">
        <v>400</v>
      </c>
      <c r="B449" s="21" t="s">
        <v>31</v>
      </c>
      <c r="C449" s="149">
        <v>0</v>
      </c>
      <c r="D449" s="65">
        <v>0</v>
      </c>
      <c r="E449" s="66">
        <f t="shared" si="32"/>
        <v>0</v>
      </c>
      <c r="F449" s="25"/>
      <c r="G449" s="51"/>
      <c r="H449" s="58">
        <v>2</v>
      </c>
      <c r="I449" s="58">
        <v>2</v>
      </c>
      <c r="J449" s="58">
        <f t="shared" si="33"/>
        <v>100</v>
      </c>
      <c r="K449" s="26" t="s">
        <v>113</v>
      </c>
      <c r="L449" s="215"/>
      <c r="M449" s="231"/>
      <c r="N449" s="27"/>
      <c r="O449" s="246"/>
      <c r="P449" s="246"/>
      <c r="Q449" s="251"/>
      <c r="R449" s="186"/>
    </row>
    <row r="450" spans="1:18" ht="24.75" x14ac:dyDescent="0.25">
      <c r="A450" s="59" t="s">
        <v>401</v>
      </c>
      <c r="B450" s="21" t="s">
        <v>8</v>
      </c>
      <c r="C450" s="149">
        <v>0</v>
      </c>
      <c r="D450" s="65">
        <v>0</v>
      </c>
      <c r="E450" s="66">
        <f t="shared" si="32"/>
        <v>0</v>
      </c>
      <c r="F450" s="25"/>
      <c r="G450" s="51"/>
      <c r="H450" s="58">
        <v>100</v>
      </c>
      <c r="I450" s="58">
        <v>140</v>
      </c>
      <c r="J450" s="58">
        <v>100</v>
      </c>
      <c r="K450" s="26" t="s">
        <v>113</v>
      </c>
      <c r="L450" s="215"/>
      <c r="M450" s="231"/>
      <c r="N450" s="27"/>
      <c r="O450" s="246"/>
      <c r="P450" s="246"/>
      <c r="Q450" s="251"/>
      <c r="R450" s="186"/>
    </row>
    <row r="451" spans="1:18" ht="16.5" x14ac:dyDescent="0.25">
      <c r="A451" s="59" t="s">
        <v>178</v>
      </c>
      <c r="B451" s="21" t="s">
        <v>8</v>
      </c>
      <c r="C451" s="149">
        <v>0</v>
      </c>
      <c r="D451" s="65">
        <v>0</v>
      </c>
      <c r="E451" s="66">
        <f t="shared" si="32"/>
        <v>0</v>
      </c>
      <c r="F451" s="25"/>
      <c r="G451" s="51"/>
      <c r="H451" s="58">
        <v>100</v>
      </c>
      <c r="I451" s="58">
        <v>100</v>
      </c>
      <c r="J451" s="58">
        <f t="shared" si="33"/>
        <v>100</v>
      </c>
      <c r="K451" s="26" t="s">
        <v>113</v>
      </c>
      <c r="L451" s="215"/>
      <c r="M451" s="231"/>
      <c r="N451" s="27"/>
      <c r="O451" s="246"/>
      <c r="P451" s="246"/>
      <c r="Q451" s="251"/>
      <c r="R451" s="186"/>
    </row>
    <row r="452" spans="1:18" ht="18.75" customHeight="1" x14ac:dyDescent="0.25">
      <c r="A452" s="59" t="s">
        <v>179</v>
      </c>
      <c r="B452" s="21" t="s">
        <v>15</v>
      </c>
      <c r="C452" s="149">
        <v>0</v>
      </c>
      <c r="D452" s="65">
        <v>0</v>
      </c>
      <c r="E452" s="66">
        <f t="shared" si="32"/>
        <v>0</v>
      </c>
      <c r="F452" s="25"/>
      <c r="G452" s="51"/>
      <c r="H452" s="58">
        <v>2</v>
      </c>
      <c r="I452" s="58">
        <v>2</v>
      </c>
      <c r="J452" s="58">
        <f t="shared" si="33"/>
        <v>100</v>
      </c>
      <c r="K452" s="26" t="s">
        <v>113</v>
      </c>
      <c r="L452" s="215"/>
      <c r="M452" s="231"/>
      <c r="N452" s="27"/>
      <c r="O452" s="246"/>
      <c r="P452" s="246"/>
      <c r="Q452" s="251"/>
      <c r="R452" s="186"/>
    </row>
    <row r="453" spans="1:18" x14ac:dyDescent="0.25">
      <c r="A453" s="135" t="s">
        <v>402</v>
      </c>
      <c r="B453" s="52"/>
      <c r="C453" s="53"/>
      <c r="D453" s="104"/>
      <c r="E453" s="44">
        <f>AVERAGE(E455,E458,E461)</f>
        <v>56.093333333333334</v>
      </c>
      <c r="F453" s="42"/>
      <c r="G453" s="43">
        <v>61.2</v>
      </c>
      <c r="H453" s="42"/>
      <c r="I453" s="42"/>
      <c r="J453" s="44">
        <f>AVERAGE(J454:J463)</f>
        <v>90.025999999999996</v>
      </c>
      <c r="K453" s="45">
        <v>24.5</v>
      </c>
      <c r="L453" s="216">
        <v>10518302621</v>
      </c>
      <c r="M453" s="232">
        <v>10150044713</v>
      </c>
      <c r="N453" s="178">
        <f>M453/L453*100</f>
        <v>96.498884646418475</v>
      </c>
      <c r="O453" s="232">
        <v>21680156191</v>
      </c>
      <c r="P453" s="232">
        <v>21209752302</v>
      </c>
      <c r="Q453" s="253">
        <f>P453/O453*100</f>
        <v>97.830255996055612</v>
      </c>
      <c r="R453" s="46"/>
    </row>
    <row r="454" spans="1:18" ht="21.75" customHeight="1" x14ac:dyDescent="0.25">
      <c r="A454" s="20" t="s">
        <v>341</v>
      </c>
      <c r="B454" s="72" t="s">
        <v>39</v>
      </c>
      <c r="C454" s="66">
        <v>0</v>
      </c>
      <c r="D454" s="66">
        <v>0</v>
      </c>
      <c r="E454" s="66">
        <v>0</v>
      </c>
      <c r="F454" s="75"/>
      <c r="G454" s="76"/>
      <c r="H454" s="75">
        <v>3</v>
      </c>
      <c r="I454" s="75">
        <v>3</v>
      </c>
      <c r="J454" s="24">
        <v>100</v>
      </c>
      <c r="K454" s="151"/>
      <c r="L454" s="218"/>
      <c r="M454" s="234"/>
      <c r="N454" s="78"/>
      <c r="O454" s="246"/>
      <c r="P454" s="246"/>
      <c r="Q454" s="251"/>
      <c r="R454" s="63"/>
    </row>
    <row r="455" spans="1:18" ht="32.25" customHeight="1" x14ac:dyDescent="0.25">
      <c r="A455" s="20" t="s">
        <v>327</v>
      </c>
      <c r="B455" s="72" t="s">
        <v>8</v>
      </c>
      <c r="C455" s="109">
        <v>100</v>
      </c>
      <c r="D455" s="110">
        <v>90</v>
      </c>
      <c r="E455" s="24">
        <v>90</v>
      </c>
      <c r="F455" s="75"/>
      <c r="G455" s="76"/>
      <c r="H455" s="75">
        <v>100</v>
      </c>
      <c r="I455" s="75">
        <v>90</v>
      </c>
      <c r="J455" s="24">
        <v>90</v>
      </c>
      <c r="K455" s="151"/>
      <c r="L455" s="218"/>
      <c r="M455" s="234"/>
      <c r="N455" s="78"/>
      <c r="O455" s="246"/>
      <c r="P455" s="246"/>
      <c r="Q455" s="251"/>
      <c r="R455" s="64"/>
    </row>
    <row r="456" spans="1:18" ht="25.5" customHeight="1" x14ac:dyDescent="0.25">
      <c r="A456" s="20" t="s">
        <v>328</v>
      </c>
      <c r="B456" s="72" t="s">
        <v>292</v>
      </c>
      <c r="C456" s="66">
        <v>0</v>
      </c>
      <c r="D456" s="66">
        <v>0</v>
      </c>
      <c r="E456" s="66">
        <v>0</v>
      </c>
      <c r="F456" s="75"/>
      <c r="G456" s="76"/>
      <c r="H456" s="75">
        <v>1</v>
      </c>
      <c r="I456" s="75">
        <v>1</v>
      </c>
      <c r="J456" s="24">
        <v>100</v>
      </c>
      <c r="K456" s="151"/>
      <c r="L456" s="218"/>
      <c r="M456" s="234"/>
      <c r="N456" s="78"/>
      <c r="O456" s="246"/>
      <c r="P456" s="246"/>
      <c r="Q456" s="251"/>
      <c r="R456" s="64"/>
    </row>
    <row r="457" spans="1:18" ht="26.25" customHeight="1" x14ac:dyDescent="0.25">
      <c r="A457" s="20" t="s">
        <v>403</v>
      </c>
      <c r="B457" s="72" t="s">
        <v>8</v>
      </c>
      <c r="C457" s="66">
        <v>0</v>
      </c>
      <c r="D457" s="66">
        <v>0</v>
      </c>
      <c r="E457" s="66">
        <v>0</v>
      </c>
      <c r="F457" s="75"/>
      <c r="G457" s="76"/>
      <c r="H457" s="75">
        <v>95</v>
      </c>
      <c r="I457" s="75">
        <v>95</v>
      </c>
      <c r="J457" s="24">
        <v>100</v>
      </c>
      <c r="K457" s="151"/>
      <c r="L457" s="218"/>
      <c r="M457" s="234"/>
      <c r="N457" s="78"/>
      <c r="O457" s="246"/>
      <c r="P457" s="246"/>
      <c r="Q457" s="251"/>
      <c r="R457" s="64"/>
    </row>
    <row r="458" spans="1:18" ht="148.5" x14ac:dyDescent="0.25">
      <c r="A458" s="20" t="s">
        <v>404</v>
      </c>
      <c r="B458" s="72" t="s">
        <v>15</v>
      </c>
      <c r="C458" s="109">
        <v>29</v>
      </c>
      <c r="D458" s="110">
        <v>14</v>
      </c>
      <c r="E458" s="24">
        <v>48.28</v>
      </c>
      <c r="F458" s="75"/>
      <c r="G458" s="76"/>
      <c r="H458" s="75">
        <v>76</v>
      </c>
      <c r="I458" s="75">
        <v>61</v>
      </c>
      <c r="J458" s="24">
        <v>80.260000000000005</v>
      </c>
      <c r="K458" s="151"/>
      <c r="L458" s="218"/>
      <c r="M458" s="234"/>
      <c r="N458" s="78"/>
      <c r="O458" s="246"/>
      <c r="P458" s="246"/>
      <c r="Q458" s="251"/>
      <c r="R458" s="126" t="s">
        <v>456</v>
      </c>
    </row>
    <row r="459" spans="1:18" ht="16.5" customHeight="1" x14ac:dyDescent="0.25">
      <c r="A459" s="20" t="s">
        <v>405</v>
      </c>
      <c r="B459" s="72" t="s">
        <v>8</v>
      </c>
      <c r="C459" s="66">
        <v>0</v>
      </c>
      <c r="D459" s="66">
        <v>0</v>
      </c>
      <c r="E459" s="66">
        <v>0</v>
      </c>
      <c r="F459" s="75"/>
      <c r="G459" s="76"/>
      <c r="H459" s="75">
        <v>100</v>
      </c>
      <c r="I459" s="75">
        <v>100</v>
      </c>
      <c r="J459" s="24">
        <v>100</v>
      </c>
      <c r="K459" s="151"/>
      <c r="L459" s="218"/>
      <c r="M459" s="234"/>
      <c r="N459" s="78"/>
      <c r="O459" s="246"/>
      <c r="P459" s="246"/>
      <c r="Q459" s="251"/>
      <c r="R459" s="64"/>
    </row>
    <row r="460" spans="1:18" ht="17.25" customHeight="1" x14ac:dyDescent="0.25">
      <c r="A460" s="20" t="s">
        <v>406</v>
      </c>
      <c r="B460" s="72" t="s">
        <v>15</v>
      </c>
      <c r="C460" s="66">
        <v>0</v>
      </c>
      <c r="D460" s="66">
        <v>0</v>
      </c>
      <c r="E460" s="66">
        <v>0</v>
      </c>
      <c r="F460" s="75"/>
      <c r="G460" s="76"/>
      <c r="H460" s="75">
        <v>6</v>
      </c>
      <c r="I460" s="75">
        <v>6</v>
      </c>
      <c r="J460" s="24">
        <v>100</v>
      </c>
      <c r="K460" s="151"/>
      <c r="L460" s="218"/>
      <c r="M460" s="234"/>
      <c r="N460" s="78"/>
      <c r="O460" s="246"/>
      <c r="P460" s="246"/>
      <c r="Q460" s="251"/>
      <c r="R460" s="64"/>
    </row>
    <row r="461" spans="1:18" ht="51" customHeight="1" x14ac:dyDescent="0.25">
      <c r="A461" s="20" t="s">
        <v>333</v>
      </c>
      <c r="B461" s="72" t="s">
        <v>15</v>
      </c>
      <c r="C461" s="109">
        <v>1</v>
      </c>
      <c r="D461" s="110">
        <v>0.3</v>
      </c>
      <c r="E461" s="24">
        <v>30</v>
      </c>
      <c r="F461" s="75"/>
      <c r="G461" s="76"/>
      <c r="H461" s="75">
        <v>1</v>
      </c>
      <c r="I461" s="75">
        <v>0.3</v>
      </c>
      <c r="J461" s="24">
        <v>30</v>
      </c>
      <c r="K461" s="151"/>
      <c r="L461" s="218"/>
      <c r="M461" s="234"/>
      <c r="N461" s="78"/>
      <c r="O461" s="246"/>
      <c r="P461" s="246"/>
      <c r="Q461" s="251"/>
      <c r="R461" s="126" t="s">
        <v>457</v>
      </c>
    </row>
    <row r="462" spans="1:18" ht="16.5" x14ac:dyDescent="0.25">
      <c r="A462" s="20" t="s">
        <v>338</v>
      </c>
      <c r="B462" s="72" t="s">
        <v>339</v>
      </c>
      <c r="C462" s="66">
        <v>0</v>
      </c>
      <c r="D462" s="66">
        <v>0</v>
      </c>
      <c r="E462" s="66">
        <v>0</v>
      </c>
      <c r="F462" s="75"/>
      <c r="G462" s="76"/>
      <c r="H462" s="75">
        <v>32</v>
      </c>
      <c r="I462" s="75">
        <v>32</v>
      </c>
      <c r="J462" s="24">
        <v>100</v>
      </c>
      <c r="K462" s="151"/>
      <c r="L462" s="218"/>
      <c r="M462" s="234"/>
      <c r="N462" s="78"/>
      <c r="O462" s="246"/>
      <c r="P462" s="246"/>
      <c r="Q462" s="251"/>
      <c r="R462" s="64"/>
    </row>
    <row r="463" spans="1:18" ht="16.5" x14ac:dyDescent="0.25">
      <c r="A463" s="20" t="s">
        <v>390</v>
      </c>
      <c r="B463" s="72" t="s">
        <v>8</v>
      </c>
      <c r="C463" s="66">
        <v>0</v>
      </c>
      <c r="D463" s="66">
        <v>0</v>
      </c>
      <c r="E463" s="66">
        <v>0</v>
      </c>
      <c r="F463" s="75"/>
      <c r="G463" s="76"/>
      <c r="H463" s="75">
        <v>100</v>
      </c>
      <c r="I463" s="75">
        <v>100</v>
      </c>
      <c r="J463" s="24">
        <v>100</v>
      </c>
      <c r="K463" s="151"/>
      <c r="L463" s="218"/>
      <c r="M463" s="234"/>
      <c r="N463" s="78"/>
      <c r="O463" s="246"/>
      <c r="P463" s="246"/>
      <c r="Q463" s="251"/>
      <c r="R463" s="71"/>
    </row>
    <row r="464" spans="1:18" x14ac:dyDescent="0.25">
      <c r="A464" s="135" t="s">
        <v>407</v>
      </c>
      <c r="B464" s="52"/>
      <c r="C464" s="53"/>
      <c r="D464" s="104"/>
      <c r="E464" s="44">
        <f>AVERAGE(E465,E468:E469)</f>
        <v>100</v>
      </c>
      <c r="F464" s="42"/>
      <c r="G464" s="43">
        <v>100</v>
      </c>
      <c r="H464" s="42"/>
      <c r="I464" s="42"/>
      <c r="J464" s="44">
        <f>AVERAGE(J465:J470)</f>
        <v>100</v>
      </c>
      <c r="K464" s="45">
        <v>10.6</v>
      </c>
      <c r="L464" s="216">
        <v>743290664</v>
      </c>
      <c r="M464" s="232">
        <v>667490664</v>
      </c>
      <c r="N464" s="178">
        <f>M464/L464*100</f>
        <v>89.802105196359634</v>
      </c>
      <c r="O464" s="232">
        <v>2761958148</v>
      </c>
      <c r="P464" s="232">
        <v>2628408868</v>
      </c>
      <c r="Q464" s="253">
        <f>P464/O464*100</f>
        <v>95.164688498386326</v>
      </c>
      <c r="R464" s="46"/>
    </row>
    <row r="465" spans="1:22" ht="9.75" customHeight="1" x14ac:dyDescent="0.25">
      <c r="A465" s="20" t="s">
        <v>408</v>
      </c>
      <c r="B465" s="72" t="s">
        <v>118</v>
      </c>
      <c r="C465" s="109">
        <v>1</v>
      </c>
      <c r="D465" s="110">
        <v>1</v>
      </c>
      <c r="E465" s="24">
        <v>100</v>
      </c>
      <c r="F465" s="75"/>
      <c r="G465" s="76"/>
      <c r="H465" s="75">
        <v>1</v>
      </c>
      <c r="I465" s="75">
        <v>1</v>
      </c>
      <c r="J465" s="24">
        <v>100</v>
      </c>
      <c r="K465" s="77"/>
      <c r="L465" s="218"/>
      <c r="M465" s="234"/>
      <c r="N465" s="78"/>
      <c r="O465" s="246"/>
      <c r="P465" s="246"/>
      <c r="Q465" s="251"/>
      <c r="R465" s="63"/>
    </row>
    <row r="466" spans="1:22" ht="25.5" customHeight="1" x14ac:dyDescent="0.25">
      <c r="A466" s="20" t="s">
        <v>409</v>
      </c>
      <c r="B466" s="72" t="s">
        <v>8</v>
      </c>
      <c r="C466" s="66">
        <v>0</v>
      </c>
      <c r="D466" s="66">
        <v>0</v>
      </c>
      <c r="E466" s="66">
        <v>0</v>
      </c>
      <c r="F466" s="75"/>
      <c r="G466" s="76"/>
      <c r="H466" s="75">
        <v>100</v>
      </c>
      <c r="I466" s="75">
        <v>100</v>
      </c>
      <c r="J466" s="24">
        <v>100</v>
      </c>
      <c r="K466" s="77"/>
      <c r="L466" s="218"/>
      <c r="M466" s="234"/>
      <c r="N466" s="78"/>
      <c r="O466" s="246"/>
      <c r="P466" s="246"/>
      <c r="Q466" s="251"/>
      <c r="R466" s="64"/>
    </row>
    <row r="467" spans="1:22" ht="18" customHeight="1" x14ac:dyDescent="0.25">
      <c r="A467" s="20" t="s">
        <v>410</v>
      </c>
      <c r="B467" s="72" t="s">
        <v>15</v>
      </c>
      <c r="C467" s="66">
        <v>0</v>
      </c>
      <c r="D467" s="66">
        <v>0</v>
      </c>
      <c r="E467" s="66">
        <v>0</v>
      </c>
      <c r="F467" s="75"/>
      <c r="G467" s="76"/>
      <c r="H467" s="75">
        <v>1</v>
      </c>
      <c r="I467" s="75">
        <v>1</v>
      </c>
      <c r="J467" s="24">
        <v>100</v>
      </c>
      <c r="K467" s="77"/>
      <c r="L467" s="218"/>
      <c r="M467" s="234"/>
      <c r="N467" s="78"/>
      <c r="O467" s="246"/>
      <c r="P467" s="246"/>
      <c r="Q467" s="251"/>
      <c r="R467" s="64"/>
    </row>
    <row r="468" spans="1:22" ht="35.25" customHeight="1" x14ac:dyDescent="0.25">
      <c r="A468" s="20" t="s">
        <v>411</v>
      </c>
      <c r="B468" s="72" t="s">
        <v>8</v>
      </c>
      <c r="C468" s="109">
        <v>60</v>
      </c>
      <c r="D468" s="110">
        <v>60</v>
      </c>
      <c r="E468" s="24">
        <v>100</v>
      </c>
      <c r="F468" s="75"/>
      <c r="G468" s="76"/>
      <c r="H468" s="75">
        <v>100</v>
      </c>
      <c r="I468" s="75">
        <v>100</v>
      </c>
      <c r="J468" s="24">
        <v>100</v>
      </c>
      <c r="K468" s="77"/>
      <c r="L468" s="218"/>
      <c r="M468" s="234"/>
      <c r="N468" s="78"/>
      <c r="O468" s="246"/>
      <c r="P468" s="246"/>
      <c r="Q468" s="251"/>
      <c r="R468" s="265"/>
    </row>
    <row r="469" spans="1:22" ht="28.5" customHeight="1" x14ac:dyDescent="0.25">
      <c r="A469" s="20" t="s">
        <v>412</v>
      </c>
      <c r="B469" s="72" t="s">
        <v>170</v>
      </c>
      <c r="C469" s="109">
        <v>1</v>
      </c>
      <c r="D469" s="110">
        <v>1</v>
      </c>
      <c r="E469" s="24">
        <v>100</v>
      </c>
      <c r="F469" s="75"/>
      <c r="G469" s="76"/>
      <c r="H469" s="75">
        <v>1</v>
      </c>
      <c r="I469" s="75">
        <v>1</v>
      </c>
      <c r="J469" s="24">
        <v>100</v>
      </c>
      <c r="K469" s="77"/>
      <c r="L469" s="218"/>
      <c r="M469" s="234"/>
      <c r="N469" s="78"/>
      <c r="O469" s="246"/>
      <c r="P469" s="246"/>
      <c r="Q469" s="251"/>
      <c r="R469" s="265"/>
    </row>
    <row r="470" spans="1:22" ht="18" customHeight="1" x14ac:dyDescent="0.25">
      <c r="A470" s="20" t="s">
        <v>413</v>
      </c>
      <c r="B470" s="72" t="s">
        <v>15</v>
      </c>
      <c r="C470" s="66">
        <v>0</v>
      </c>
      <c r="D470" s="66">
        <v>0</v>
      </c>
      <c r="E470" s="66">
        <v>0</v>
      </c>
      <c r="F470" s="75"/>
      <c r="G470" s="76"/>
      <c r="H470" s="75">
        <v>4</v>
      </c>
      <c r="I470" s="75">
        <v>4</v>
      </c>
      <c r="J470" s="24">
        <v>100</v>
      </c>
      <c r="K470" s="77"/>
      <c r="L470" s="218"/>
      <c r="M470" s="234"/>
      <c r="N470" s="78"/>
      <c r="O470" s="246"/>
      <c r="P470" s="246"/>
      <c r="Q470" s="251"/>
      <c r="R470" s="71"/>
    </row>
    <row r="471" spans="1:22" x14ac:dyDescent="0.25">
      <c r="A471" s="135" t="s">
        <v>414</v>
      </c>
      <c r="B471" s="52"/>
      <c r="C471" s="53"/>
      <c r="D471" s="104"/>
      <c r="E471" s="44">
        <f>AVERAGE(E473:E476)</f>
        <v>92.936283200982103</v>
      </c>
      <c r="F471" s="42"/>
      <c r="G471" s="43">
        <v>69.400000000000006</v>
      </c>
      <c r="H471" s="42"/>
      <c r="I471" s="42"/>
      <c r="J471" s="44">
        <f>AVERAGE(J472:J477)</f>
        <v>96.125086232383964</v>
      </c>
      <c r="K471" s="45">
        <v>19.100000000000001</v>
      </c>
      <c r="L471" s="216">
        <v>20953702697</v>
      </c>
      <c r="M471" s="232">
        <v>19352515581</v>
      </c>
      <c r="N471" s="178">
        <f>M471/L471*100</f>
        <v>92.358452636491563</v>
      </c>
      <c r="O471" s="232">
        <v>26741727360</v>
      </c>
      <c r="P471" s="232">
        <v>24859756351</v>
      </c>
      <c r="Q471" s="253">
        <f>P471/O471*100</f>
        <v>92.962417933349244</v>
      </c>
      <c r="R471" s="46"/>
    </row>
    <row r="472" spans="1:22" ht="15.75" customHeight="1" x14ac:dyDescent="0.25">
      <c r="A472" s="59" t="s">
        <v>458</v>
      </c>
      <c r="B472" s="72" t="s">
        <v>8</v>
      </c>
      <c r="C472" s="66">
        <v>0</v>
      </c>
      <c r="D472" s="66">
        <v>0</v>
      </c>
      <c r="E472" s="66">
        <v>0</v>
      </c>
      <c r="F472" s="75"/>
      <c r="G472" s="76"/>
      <c r="H472" s="85">
        <v>10</v>
      </c>
      <c r="I472" s="85">
        <v>10</v>
      </c>
      <c r="J472" s="58">
        <f>(I472/H472)*100</f>
        <v>100</v>
      </c>
      <c r="K472" s="77"/>
      <c r="L472" s="218"/>
      <c r="M472" s="234"/>
      <c r="N472" s="78"/>
      <c r="O472" s="246"/>
      <c r="P472" s="246"/>
      <c r="Q472" s="251"/>
      <c r="R472" s="79"/>
    </row>
    <row r="473" spans="1:22" ht="27" customHeight="1" x14ac:dyDescent="0.25">
      <c r="A473" s="59" t="s">
        <v>341</v>
      </c>
      <c r="B473" s="72" t="s">
        <v>39</v>
      </c>
      <c r="C473" s="80">
        <v>3</v>
      </c>
      <c r="D473" s="81">
        <v>3</v>
      </c>
      <c r="E473" s="24">
        <f>(D473/C473)*100</f>
        <v>100</v>
      </c>
      <c r="F473" s="75"/>
      <c r="G473" s="76"/>
      <c r="H473" s="85">
        <v>3</v>
      </c>
      <c r="I473" s="85">
        <v>3</v>
      </c>
      <c r="J473" s="58">
        <f t="shared" ref="J473:J477" si="34">(I473/H473)*100</f>
        <v>100</v>
      </c>
      <c r="K473" s="77"/>
      <c r="L473" s="218"/>
      <c r="M473" s="234"/>
      <c r="N473" s="78"/>
      <c r="O473" s="246"/>
      <c r="P473" s="246"/>
      <c r="Q473" s="251"/>
      <c r="R473" s="83"/>
      <c r="T473" s="154"/>
      <c r="V473" s="154"/>
    </row>
    <row r="474" spans="1:22" ht="98.25" customHeight="1" x14ac:dyDescent="0.25">
      <c r="A474" s="59" t="s">
        <v>384</v>
      </c>
      <c r="B474" s="72" t="s">
        <v>385</v>
      </c>
      <c r="C474" s="80">
        <v>467569</v>
      </c>
      <c r="D474" s="81">
        <v>335458</v>
      </c>
      <c r="E474" s="24">
        <f t="shared" ref="E474:E476" si="35">(D474/C474)*100</f>
        <v>71.745132803928399</v>
      </c>
      <c r="F474" s="75"/>
      <c r="G474" s="76"/>
      <c r="H474" s="85">
        <v>568232</v>
      </c>
      <c r="I474" s="85">
        <v>436121</v>
      </c>
      <c r="J474" s="58">
        <f t="shared" si="34"/>
        <v>76.750517394303728</v>
      </c>
      <c r="K474" s="77"/>
      <c r="L474" s="218"/>
      <c r="M474" s="234"/>
      <c r="N474" s="78"/>
      <c r="O474" s="246"/>
      <c r="P474" s="246"/>
      <c r="Q474" s="251"/>
      <c r="R474" s="83" t="s">
        <v>459</v>
      </c>
    </row>
    <row r="475" spans="1:22" ht="19.5" customHeight="1" x14ac:dyDescent="0.25">
      <c r="A475" s="59" t="s">
        <v>415</v>
      </c>
      <c r="B475" s="72" t="s">
        <v>15</v>
      </c>
      <c r="C475" s="80">
        <v>1</v>
      </c>
      <c r="D475" s="81">
        <v>1</v>
      </c>
      <c r="E475" s="24">
        <f t="shared" si="35"/>
        <v>100</v>
      </c>
      <c r="F475" s="85"/>
      <c r="G475" s="90"/>
      <c r="H475" s="85">
        <v>1</v>
      </c>
      <c r="I475" s="85">
        <v>1</v>
      </c>
      <c r="J475" s="58">
        <f t="shared" si="34"/>
        <v>100</v>
      </c>
      <c r="K475" s="152"/>
      <c r="L475" s="225"/>
      <c r="M475" s="241"/>
      <c r="N475" s="153"/>
      <c r="O475" s="248"/>
      <c r="P475" s="248"/>
      <c r="Q475" s="256"/>
      <c r="R475" s="83"/>
    </row>
    <row r="476" spans="1:22" s="159" customFormat="1" ht="8.25" customHeight="1" x14ac:dyDescent="0.25">
      <c r="A476" s="59" t="s">
        <v>338</v>
      </c>
      <c r="B476" s="72" t="s">
        <v>339</v>
      </c>
      <c r="C476" s="80">
        <v>5</v>
      </c>
      <c r="D476" s="81">
        <v>5</v>
      </c>
      <c r="E476" s="24">
        <f t="shared" si="35"/>
        <v>100</v>
      </c>
      <c r="F476" s="75"/>
      <c r="G476" s="76"/>
      <c r="H476" s="85">
        <v>9</v>
      </c>
      <c r="I476" s="85">
        <v>9</v>
      </c>
      <c r="J476" s="58">
        <f t="shared" si="34"/>
        <v>100</v>
      </c>
      <c r="K476" s="77"/>
      <c r="L476" s="218"/>
      <c r="M476" s="234"/>
      <c r="N476" s="78"/>
      <c r="O476" s="246"/>
      <c r="P476" s="246"/>
      <c r="Q476" s="251"/>
      <c r="R476" s="83"/>
    </row>
    <row r="477" spans="1:22" s="159" customFormat="1" ht="16.5" x14ac:dyDescent="0.25">
      <c r="A477" s="59" t="s">
        <v>390</v>
      </c>
      <c r="B477" s="72" t="s">
        <v>8</v>
      </c>
      <c r="C477" s="66">
        <v>0</v>
      </c>
      <c r="D477" s="66">
        <v>0</v>
      </c>
      <c r="E477" s="66">
        <v>0</v>
      </c>
      <c r="F477" s="75"/>
      <c r="G477" s="76"/>
      <c r="H477" s="85">
        <v>100</v>
      </c>
      <c r="I477" s="85">
        <v>100</v>
      </c>
      <c r="J477" s="58">
        <f t="shared" si="34"/>
        <v>100</v>
      </c>
      <c r="K477" s="77"/>
      <c r="L477" s="218"/>
      <c r="M477" s="234"/>
      <c r="N477" s="78"/>
      <c r="O477" s="246"/>
      <c r="P477" s="246"/>
      <c r="Q477" s="251"/>
      <c r="R477" s="94"/>
    </row>
    <row r="478" spans="1:22" s="159" customFormat="1" x14ac:dyDescent="0.25">
      <c r="A478" s="305" t="s">
        <v>460</v>
      </c>
      <c r="B478" s="306"/>
      <c r="C478" s="306"/>
      <c r="D478" s="306"/>
      <c r="E478" s="306"/>
      <c r="F478" s="75"/>
      <c r="G478" s="76"/>
      <c r="H478" s="85"/>
      <c r="I478" s="85"/>
      <c r="J478" s="58"/>
      <c r="K478" s="77"/>
      <c r="L478" s="218"/>
      <c r="M478" s="234"/>
      <c r="N478" s="78"/>
      <c r="O478" s="215">
        <v>18227317649</v>
      </c>
      <c r="P478" s="246"/>
      <c r="Q478" s="251"/>
      <c r="R478" s="198"/>
    </row>
    <row r="479" spans="1:22" s="159" customFormat="1" x14ac:dyDescent="0.25">
      <c r="A479" s="307" t="s">
        <v>416</v>
      </c>
      <c r="B479" s="307"/>
      <c r="C479" s="155"/>
      <c r="D479" s="155"/>
      <c r="E479" s="155">
        <f>(E8+E84+E188+E283+E331+E391+E415)/7</f>
        <v>94.757731808449961</v>
      </c>
      <c r="F479" s="156"/>
      <c r="G479" s="157">
        <v>91.93</v>
      </c>
      <c r="H479" s="156"/>
      <c r="I479" s="156"/>
      <c r="J479" s="156">
        <f>(J8+J84+J188+J283+J331+J391+J415)/7</f>
        <v>96.65080807405532</v>
      </c>
      <c r="K479" s="156">
        <v>100</v>
      </c>
      <c r="L479" s="226">
        <f>L415+L391+L331+L283+L188+L84+L8+L5</f>
        <v>303531777819</v>
      </c>
      <c r="M479" s="226">
        <f>M415+M391+M331+M283+M188+M84+M8+M5</f>
        <v>280580416653</v>
      </c>
      <c r="N479" s="158">
        <f>M479/L479*100</f>
        <v>92.438563984662522</v>
      </c>
      <c r="O479" s="249">
        <f>O415+O391+O331+O283+O188+O84+O8+O5+O478</f>
        <v>994476408252</v>
      </c>
      <c r="P479" s="249">
        <f>P415+P391+P331+P283+P188+P84+P8+P5</f>
        <v>892477130347</v>
      </c>
      <c r="Q479" s="208">
        <f>P479/O479*100</f>
        <v>89.743419043566348</v>
      </c>
    </row>
    <row r="480" spans="1:22" s="159" customFormat="1" x14ac:dyDescent="0.25">
      <c r="A480" s="199" t="s">
        <v>417</v>
      </c>
      <c r="B480" s="200"/>
      <c r="C480" s="201"/>
      <c r="D480" s="201"/>
      <c r="E480" s="201"/>
      <c r="F480" s="200"/>
      <c r="G480" s="200"/>
      <c r="H480" s="200"/>
      <c r="I480" s="200"/>
      <c r="J480" s="200"/>
      <c r="K480" s="200"/>
      <c r="L480" s="227"/>
      <c r="M480" s="242"/>
      <c r="N480" s="202"/>
      <c r="O480" s="242"/>
      <c r="P480" s="242"/>
      <c r="Q480" s="209"/>
    </row>
    <row r="481" spans="1:18" s="159" customFormat="1" x14ac:dyDescent="0.25">
      <c r="A481" s="199" t="s">
        <v>418</v>
      </c>
      <c r="B481" s="200"/>
      <c r="C481" s="201"/>
      <c r="D481" s="201"/>
      <c r="E481" s="201"/>
      <c r="F481" s="200"/>
      <c r="G481" s="200"/>
      <c r="H481" s="200"/>
      <c r="I481" s="200"/>
      <c r="J481" s="200"/>
      <c r="K481" s="200"/>
      <c r="L481" s="227" t="s">
        <v>419</v>
      </c>
      <c r="M481" s="242"/>
      <c r="N481" s="202"/>
      <c r="O481" s="249"/>
      <c r="P481" s="242"/>
      <c r="Q481" s="209"/>
    </row>
    <row r="482" spans="1:18" x14ac:dyDescent="0.25">
      <c r="A482" s="160" t="s">
        <v>420</v>
      </c>
      <c r="B482" s="159"/>
      <c r="C482" s="161"/>
      <c r="D482" s="161"/>
      <c r="E482" s="161"/>
      <c r="F482" s="159"/>
      <c r="G482" s="203"/>
      <c r="H482" s="159"/>
      <c r="I482" s="159"/>
      <c r="J482" s="159"/>
      <c r="K482" s="159"/>
      <c r="L482" s="228"/>
      <c r="M482" s="243"/>
      <c r="N482" s="162"/>
      <c r="O482" s="243"/>
      <c r="P482" s="243"/>
      <c r="Q482" s="210"/>
      <c r="R482" s="159"/>
    </row>
    <row r="483" spans="1:18" x14ac:dyDescent="0.25">
      <c r="A483" s="160"/>
      <c r="B483" s="159"/>
      <c r="C483" s="161"/>
      <c r="D483" s="161"/>
      <c r="E483" s="161"/>
      <c r="F483" s="159"/>
      <c r="G483" s="159"/>
      <c r="H483" s="159"/>
      <c r="I483" s="159"/>
      <c r="J483" s="159"/>
      <c r="K483" s="159"/>
      <c r="L483" s="228"/>
      <c r="M483" s="243"/>
      <c r="N483" s="162"/>
      <c r="O483" s="243"/>
      <c r="P483" s="243"/>
      <c r="Q483" s="210"/>
      <c r="R483" s="159"/>
    </row>
  </sheetData>
  <mergeCells count="51">
    <mergeCell ref="R338:R342"/>
    <mergeCell ref="R198:R199"/>
    <mergeCell ref="A478:E478"/>
    <mergeCell ref="A479:B479"/>
    <mergeCell ref="Q201:Q202"/>
    <mergeCell ref="R254:R255"/>
    <mergeCell ref="L293:L294"/>
    <mergeCell ref="M293:M294"/>
    <mergeCell ref="N293:N294"/>
    <mergeCell ref="O293:O294"/>
    <mergeCell ref="P293:P294"/>
    <mergeCell ref="Q293:Q294"/>
    <mergeCell ref="L201:L202"/>
    <mergeCell ref="M201:M202"/>
    <mergeCell ref="N201:N202"/>
    <mergeCell ref="O201:O202"/>
    <mergeCell ref="P201:P202"/>
    <mergeCell ref="M198:M199"/>
    <mergeCell ref="N198:N199"/>
    <mergeCell ref="O198:O199"/>
    <mergeCell ref="P198:P199"/>
    <mergeCell ref="Q198:Q199"/>
    <mergeCell ref="K98:K99"/>
    <mergeCell ref="L98:L99"/>
    <mergeCell ref="M98:M99"/>
    <mergeCell ref="N98:N99"/>
    <mergeCell ref="O98:O99"/>
    <mergeCell ref="R6:R7"/>
    <mergeCell ref="A1:R1"/>
    <mergeCell ref="C2:R2"/>
    <mergeCell ref="A3:A4"/>
    <mergeCell ref="B3:K3"/>
    <mergeCell ref="L3:N3"/>
    <mergeCell ref="O3:Q3"/>
    <mergeCell ref="R3:R4"/>
    <mergeCell ref="R344:R349"/>
    <mergeCell ref="R468:R469"/>
    <mergeCell ref="R14:R24"/>
    <mergeCell ref="R86:R96"/>
    <mergeCell ref="L335:L336"/>
    <mergeCell ref="M335:M336"/>
    <mergeCell ref="N335:N336"/>
    <mergeCell ref="O335:O336"/>
    <mergeCell ref="P335:P336"/>
    <mergeCell ref="Q335:Q336"/>
    <mergeCell ref="R335:R336"/>
    <mergeCell ref="P98:P99"/>
    <mergeCell ref="Q98:Q99"/>
    <mergeCell ref="R98:R99"/>
    <mergeCell ref="R143:R145"/>
    <mergeCell ref="L198:L199"/>
  </mergeCells>
  <pageMargins left="0.27" right="0.31496062992125984" top="0.35433070866141736" bottom="0.35433070866141736" header="0.31496062992125984" footer="0.31496062992125984"/>
  <pageSetup paperSize="120" scale="8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Liliana Mafla Hernandez</dc:creator>
  <cp:lastModifiedBy>Liliana Mafla Hernandez</cp:lastModifiedBy>
  <cp:lastPrinted>2020-02-27T17:17:50Z</cp:lastPrinted>
  <dcterms:created xsi:type="dcterms:W3CDTF">2019-12-18T14:40:07Z</dcterms:created>
  <dcterms:modified xsi:type="dcterms:W3CDTF">2020-02-27T17:18:00Z</dcterms:modified>
</cp:coreProperties>
</file>